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 defaultThemeVersion="124226"/>
  <xr:revisionPtr revIDLastSave="1" documentId="11_988C52FF0E7DE4009CB7D4EDD13D2D7F58610065" xr6:coauthVersionLast="47" xr6:coauthVersionMax="47" xr10:uidLastSave="{BF21C275-3E46-42B3-96C4-D7BF6CC85C46}"/>
  <bookViews>
    <workbookView xWindow="-12" yWindow="3600" windowWidth="16440" windowHeight="3636" xr2:uid="{00000000-000D-0000-FFFF-FFFF00000000}"/>
  </bookViews>
  <sheets>
    <sheet name="RESUMO" sheetId="8" r:id="rId1"/>
    <sheet name="CRONOGRAMA IMPLANTAÇÃO 3ª FAIXA" sheetId="10" r:id="rId2"/>
    <sheet name="BR-135" sheetId="1" r:id="rId3"/>
    <sheet name="MG-231" sheetId="9" r:id="rId4"/>
    <sheet name="LMG-754" sheetId="2" r:id="rId5"/>
  </sheets>
  <externalReferences>
    <externalReference r:id="rId6"/>
  </externalReferences>
  <definedNames>
    <definedName name="_xlnm.Print_Area" localSheetId="2">'BR-135'!$A$1:$Y$82</definedName>
    <definedName name="_xlnm.Print_Area" localSheetId="1">'CRONOGRAMA IMPLANTAÇÃO 3ª FAIXA'!$A$1:$AJ$134</definedName>
    <definedName name="_xlnm.Print_Area" localSheetId="3">'MG-231'!$A$1:$Y$18</definedName>
    <definedName name="_xlnm.Print_Area" localSheetId="0">RESUMO!$A$1:$U$23</definedName>
    <definedName name="_xlnm.Database">#REF!</definedName>
    <definedName name="BDI">#REF!</definedName>
    <definedName name="BDI_Material">#REF!</definedName>
    <definedName name="BDI_MdO">#REF!</definedName>
    <definedName name="Custo_Material">#REF!</definedName>
    <definedName name="Custo_MdO">#REF!</definedName>
    <definedName name="DER_MG">'[1]DER-MG'!$A$2:$E$10011</definedName>
    <definedName name="ICMS">#REF!</definedName>
    <definedName name="ICMS_Aliq">#REF!</definedName>
    <definedName name="IPI">#REF!</definedName>
    <definedName name="ISS">#REF!</definedName>
    <definedName name="ISS_Aliq">#REF!</definedName>
    <definedName name="Quant">#REF!</definedName>
    <definedName name="_xlnm.Print_Titles" localSheetId="2">'BR-135'!$7:$9</definedName>
    <definedName name="_xlnm.Print_Titles" localSheetId="1">'CRONOGRAMA IMPLANTAÇÃO 3ª FAIXA'!$A:$F,'CRONOGRAMA IMPLANTAÇÃO 3ª FAIXA'!$1:$8</definedName>
    <definedName name="_xlnm.Print_Titles" localSheetId="3">'MG-231'!$7:$9</definedName>
    <definedName name="_xlnm.Print_Titles" localSheetId="0">RESUMO!$A:$B</definedName>
    <definedName name="Totais">#REF!,#REF!,#REF!,#REF!</definedName>
    <definedName name="TotalMaterial">#REF!</definedName>
    <definedName name="TotalMdO">#REF!</definedName>
    <definedName name="Unitário_Material">#REF!</definedName>
    <definedName name="Unitário_Md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10" l="1"/>
  <c r="AC131" i="10" s="1"/>
  <c r="E129" i="10"/>
  <c r="P129" i="10" s="1"/>
  <c r="E128" i="10"/>
  <c r="W128" i="10" s="1"/>
  <c r="E127" i="10"/>
  <c r="E126" i="10"/>
  <c r="P126" i="10" s="1"/>
  <c r="E125" i="10"/>
  <c r="E124" i="10"/>
  <c r="W124" i="10" s="1"/>
  <c r="E123" i="10"/>
  <c r="E122" i="10"/>
  <c r="P122" i="10" s="1"/>
  <c r="E121" i="10"/>
  <c r="E120" i="10"/>
  <c r="K120" i="10" s="1"/>
  <c r="E119" i="10"/>
  <c r="W119" i="10" s="1"/>
  <c r="E118" i="10"/>
  <c r="P118" i="10" s="1"/>
  <c r="E117" i="10"/>
  <c r="W117" i="10" s="1"/>
  <c r="E116" i="10"/>
  <c r="W116" i="10" s="1"/>
  <c r="E115" i="10"/>
  <c r="K115" i="10" s="1"/>
  <c r="E114" i="10"/>
  <c r="P114" i="10" s="1"/>
  <c r="E113" i="10"/>
  <c r="K113" i="10" s="1"/>
  <c r="E112" i="10"/>
  <c r="P112" i="10" s="1"/>
  <c r="E111" i="10"/>
  <c r="W111" i="10" s="1"/>
  <c r="E110" i="10"/>
  <c r="P110" i="10" s="1"/>
  <c r="E109" i="10"/>
  <c r="E108" i="10"/>
  <c r="E106" i="10"/>
  <c r="P106" i="10" s="1"/>
  <c r="E105" i="10"/>
  <c r="E104" i="10"/>
  <c r="P104" i="10" s="1"/>
  <c r="E103" i="10"/>
  <c r="P103" i="10" s="1"/>
  <c r="E102" i="10"/>
  <c r="W102" i="10" s="1"/>
  <c r="E101" i="10"/>
  <c r="E100" i="10"/>
  <c r="K100" i="10" s="1"/>
  <c r="E99" i="10"/>
  <c r="E98" i="10"/>
  <c r="W98" i="10" s="1"/>
  <c r="E97" i="10"/>
  <c r="E96" i="10"/>
  <c r="P96" i="10" s="1"/>
  <c r="E95" i="10"/>
  <c r="E94" i="10"/>
  <c r="K94" i="10" s="1"/>
  <c r="E93" i="10"/>
  <c r="E92" i="10"/>
  <c r="P92" i="10" s="1"/>
  <c r="E91" i="10"/>
  <c r="E90" i="10"/>
  <c r="W90" i="10" s="1"/>
  <c r="E89" i="10"/>
  <c r="W89" i="10" s="1"/>
  <c r="E88" i="10"/>
  <c r="P88" i="10" s="1"/>
  <c r="E87" i="10"/>
  <c r="K87" i="10" s="1"/>
  <c r="E86" i="10"/>
  <c r="K86" i="10" s="1"/>
  <c r="E85" i="10"/>
  <c r="K85" i="10" s="1"/>
  <c r="E84" i="10"/>
  <c r="K84" i="10" s="1"/>
  <c r="E83" i="10"/>
  <c r="K83" i="10" s="1"/>
  <c r="E82" i="10"/>
  <c r="K82" i="10" s="1"/>
  <c r="E81" i="10"/>
  <c r="P81" i="10" s="1"/>
  <c r="E80" i="10"/>
  <c r="K80" i="10" s="1"/>
  <c r="E79" i="10"/>
  <c r="K79" i="10" s="1"/>
  <c r="E78" i="10"/>
  <c r="K78" i="10" s="1"/>
  <c r="E77" i="10"/>
  <c r="P77" i="10" s="1"/>
  <c r="E76" i="10"/>
  <c r="W76" i="10" s="1"/>
  <c r="E75" i="10"/>
  <c r="E74" i="10"/>
  <c r="W74" i="10" s="1"/>
  <c r="E73" i="10"/>
  <c r="E72" i="10"/>
  <c r="K72" i="10" s="1"/>
  <c r="E71" i="10"/>
  <c r="E70" i="10"/>
  <c r="P70" i="10" s="1"/>
  <c r="E69" i="10"/>
  <c r="P69" i="10" s="1"/>
  <c r="E68" i="10"/>
  <c r="K68" i="10" s="1"/>
  <c r="E67" i="10"/>
  <c r="K67" i="10" s="1"/>
  <c r="E66" i="10"/>
  <c r="P66" i="10" s="1"/>
  <c r="E65" i="10"/>
  <c r="K65" i="10" s="1"/>
  <c r="E64" i="10"/>
  <c r="K64" i="10" s="1"/>
  <c r="E63" i="10"/>
  <c r="J63" i="10" s="1"/>
  <c r="E62" i="10"/>
  <c r="P62" i="10" s="1"/>
  <c r="E61" i="10"/>
  <c r="O61" i="10" s="1"/>
  <c r="E60" i="10"/>
  <c r="P60" i="10" s="1"/>
  <c r="E59" i="10"/>
  <c r="V59" i="10" s="1"/>
  <c r="E58" i="10"/>
  <c r="K58" i="10" s="1"/>
  <c r="E57" i="10"/>
  <c r="J57" i="10" s="1"/>
  <c r="E56" i="10"/>
  <c r="W56" i="10" s="1"/>
  <c r="E55" i="10"/>
  <c r="J55" i="10" s="1"/>
  <c r="E54" i="10"/>
  <c r="K54" i="10" s="1"/>
  <c r="E53" i="10"/>
  <c r="O53" i="10" s="1"/>
  <c r="E52" i="10"/>
  <c r="K52" i="10" s="1"/>
  <c r="E51" i="10"/>
  <c r="J51" i="10" s="1"/>
  <c r="E50" i="10"/>
  <c r="W50" i="10" s="1"/>
  <c r="E49" i="10"/>
  <c r="J49" i="10" s="1"/>
  <c r="E48" i="10"/>
  <c r="W48" i="10" s="1"/>
  <c r="E47" i="10"/>
  <c r="P47" i="10" s="1"/>
  <c r="E46" i="10"/>
  <c r="K46" i="10" s="1"/>
  <c r="E45" i="10"/>
  <c r="J45" i="10" s="1"/>
  <c r="E44" i="10"/>
  <c r="P44" i="10" s="1"/>
  <c r="E43" i="10"/>
  <c r="O43" i="10" s="1"/>
  <c r="E42" i="10"/>
  <c r="W42" i="10" s="1"/>
  <c r="E41" i="10"/>
  <c r="V41" i="10" s="1"/>
  <c r="E40" i="10"/>
  <c r="K40" i="10" s="1"/>
  <c r="E39" i="10"/>
  <c r="J39" i="10" s="1"/>
  <c r="E38" i="10"/>
  <c r="P38" i="10" s="1"/>
  <c r="E37" i="10"/>
  <c r="V37" i="10" s="1"/>
  <c r="E36" i="10"/>
  <c r="P36" i="10" s="1"/>
  <c r="E35" i="10"/>
  <c r="J35" i="10" s="1"/>
  <c r="E34" i="10"/>
  <c r="K34" i="10" s="1"/>
  <c r="E33" i="10"/>
  <c r="O33" i="10" s="1"/>
  <c r="E32" i="10"/>
  <c r="K32" i="10" s="1"/>
  <c r="E31" i="10"/>
  <c r="O31" i="10" s="1"/>
  <c r="E30" i="10"/>
  <c r="K30" i="10" s="1"/>
  <c r="E29" i="10"/>
  <c r="O29" i="10" s="1"/>
  <c r="E28" i="10"/>
  <c r="K28" i="10" s="1"/>
  <c r="E27" i="10"/>
  <c r="V27" i="10" s="1"/>
  <c r="E26" i="10"/>
  <c r="K26" i="10" s="1"/>
  <c r="E25" i="10"/>
  <c r="J25" i="10" s="1"/>
  <c r="E24" i="10"/>
  <c r="P24" i="10" s="1"/>
  <c r="E23" i="10"/>
  <c r="J23" i="10" s="1"/>
  <c r="E22" i="10"/>
  <c r="P22" i="10" s="1"/>
  <c r="E21" i="10"/>
  <c r="J21" i="10" s="1"/>
  <c r="E20" i="10"/>
  <c r="K20" i="10" s="1"/>
  <c r="E19" i="10"/>
  <c r="J19" i="10" s="1"/>
  <c r="E18" i="10"/>
  <c r="W18" i="10" s="1"/>
  <c r="E17" i="10"/>
  <c r="J17" i="10" s="1"/>
  <c r="E16" i="10"/>
  <c r="K16" i="10" s="1"/>
  <c r="E15" i="10"/>
  <c r="J15" i="10" s="1"/>
  <c r="E14" i="10"/>
  <c r="P14" i="10" s="1"/>
  <c r="E13" i="10"/>
  <c r="O13" i="10" s="1"/>
  <c r="E12" i="10"/>
  <c r="K12" i="10" s="1"/>
  <c r="E11" i="10"/>
  <c r="J11" i="10" s="1"/>
  <c r="E10" i="10"/>
  <c r="E9" i="10"/>
  <c r="W71" i="10" l="1"/>
  <c r="V71" i="10"/>
  <c r="K73" i="10"/>
  <c r="J73" i="10"/>
  <c r="K75" i="10"/>
  <c r="J75" i="10"/>
  <c r="K91" i="10"/>
  <c r="J91" i="10"/>
  <c r="H91" i="10"/>
  <c r="K93" i="10"/>
  <c r="J93" i="10"/>
  <c r="H93" i="10"/>
  <c r="K95" i="10"/>
  <c r="J95" i="10"/>
  <c r="H95" i="10"/>
  <c r="K97" i="10"/>
  <c r="J97" i="10"/>
  <c r="H97" i="10"/>
  <c r="K99" i="10"/>
  <c r="J99" i="10"/>
  <c r="H99" i="10"/>
  <c r="W101" i="10"/>
  <c r="V101" i="10"/>
  <c r="P105" i="10"/>
  <c r="O105" i="10"/>
  <c r="W109" i="10"/>
  <c r="V109" i="10"/>
  <c r="K121" i="10"/>
  <c r="J121" i="10"/>
  <c r="H121" i="10"/>
  <c r="K123" i="10"/>
  <c r="J123" i="10"/>
  <c r="H123" i="10"/>
  <c r="K125" i="10"/>
  <c r="J125" i="10"/>
  <c r="H125" i="10"/>
  <c r="P127" i="10"/>
  <c r="O127" i="10"/>
  <c r="O47" i="10"/>
  <c r="H65" i="10"/>
  <c r="H83" i="10"/>
  <c r="V89" i="10"/>
  <c r="E107" i="10"/>
  <c r="AI107" i="10" s="1"/>
  <c r="H63" i="10"/>
  <c r="J65" i="10"/>
  <c r="J67" i="10"/>
  <c r="H79" i="10"/>
  <c r="O81" i="10"/>
  <c r="J83" i="10"/>
  <c r="J85" i="10"/>
  <c r="J87" i="10"/>
  <c r="H105" i="10"/>
  <c r="E130" i="10"/>
  <c r="H113" i="10"/>
  <c r="H115" i="10"/>
  <c r="V117" i="10"/>
  <c r="V131" i="10"/>
  <c r="H67" i="10"/>
  <c r="O69" i="10"/>
  <c r="H85" i="10"/>
  <c r="H87" i="10"/>
  <c r="V119" i="10"/>
  <c r="O131" i="10"/>
  <c r="H73" i="10"/>
  <c r="H75" i="10"/>
  <c r="O77" i="10"/>
  <c r="J79" i="10"/>
  <c r="O103" i="10"/>
  <c r="J105" i="10"/>
  <c r="V111" i="10"/>
  <c r="J113" i="10"/>
  <c r="J115" i="10"/>
  <c r="O129" i="10"/>
  <c r="AB131" i="10"/>
  <c r="E132" i="10"/>
  <c r="AJ132" i="10" s="1"/>
  <c r="S107" i="10"/>
  <c r="AJ107" i="10"/>
  <c r="AB107" i="10"/>
  <c r="R107" i="10"/>
  <c r="AJ130" i="10"/>
  <c r="AH130" i="10"/>
  <c r="AF130" i="10"/>
  <c r="AD130" i="10"/>
  <c r="AB130" i="10"/>
  <c r="Z130" i="10"/>
  <c r="X130" i="10"/>
  <c r="T130" i="10"/>
  <c r="R130" i="10"/>
  <c r="N130" i="10"/>
  <c r="L130" i="10"/>
  <c r="AI130" i="10"/>
  <c r="AG130" i="10"/>
  <c r="AE130" i="10"/>
  <c r="AC130" i="10"/>
  <c r="AA130" i="10"/>
  <c r="Y130" i="10"/>
  <c r="W130" i="10"/>
  <c r="U130" i="10"/>
  <c r="S130" i="10"/>
  <c r="Q130" i="10"/>
  <c r="M130" i="10"/>
  <c r="K130" i="10"/>
  <c r="G130" i="10"/>
  <c r="I11" i="10"/>
  <c r="K11" i="10"/>
  <c r="H12" i="10"/>
  <c r="J12" i="10"/>
  <c r="P13" i="10"/>
  <c r="O14" i="10"/>
  <c r="I15" i="10"/>
  <c r="K15" i="10"/>
  <c r="H16" i="10"/>
  <c r="J16" i="10"/>
  <c r="I17" i="10"/>
  <c r="K17" i="10"/>
  <c r="V18" i="10"/>
  <c r="I19" i="10"/>
  <c r="K19" i="10"/>
  <c r="H20" i="10"/>
  <c r="J20" i="10"/>
  <c r="I21" i="10"/>
  <c r="K21" i="10"/>
  <c r="O22" i="10"/>
  <c r="I23" i="10"/>
  <c r="K23" i="10"/>
  <c r="O24" i="10"/>
  <c r="I25" i="10"/>
  <c r="K25" i="10"/>
  <c r="H26" i="10"/>
  <c r="J26" i="10"/>
  <c r="W27" i="10"/>
  <c r="H28" i="10"/>
  <c r="J28" i="10"/>
  <c r="P29" i="10"/>
  <c r="H30" i="10"/>
  <c r="J30" i="10"/>
  <c r="P31" i="10"/>
  <c r="H32" i="10"/>
  <c r="J32" i="10"/>
  <c r="P33" i="10"/>
  <c r="H34" i="10"/>
  <c r="J34" i="10"/>
  <c r="I35" i="10"/>
  <c r="K35" i="10"/>
  <c r="O36" i="10"/>
  <c r="W37" i="10"/>
  <c r="O38" i="10"/>
  <c r="I39" i="10"/>
  <c r="K39" i="10"/>
  <c r="H40" i="10"/>
  <c r="J40" i="10"/>
  <c r="W41" i="10"/>
  <c r="V42" i="10"/>
  <c r="P43" i="10"/>
  <c r="O44" i="10"/>
  <c r="I45" i="10"/>
  <c r="K45" i="10"/>
  <c r="H46" i="10"/>
  <c r="J46" i="10"/>
  <c r="V48" i="10"/>
  <c r="I49" i="10"/>
  <c r="K49" i="10"/>
  <c r="V50" i="10"/>
  <c r="I51" i="10"/>
  <c r="K51" i="10"/>
  <c r="H52" i="10"/>
  <c r="J52" i="10"/>
  <c r="P53" i="10"/>
  <c r="H54" i="10"/>
  <c r="J54" i="10"/>
  <c r="I55" i="10"/>
  <c r="K55" i="10"/>
  <c r="V56" i="10"/>
  <c r="I57" i="10"/>
  <c r="K57" i="10"/>
  <c r="H58" i="10"/>
  <c r="J58" i="10"/>
  <c r="W59" i="10"/>
  <c r="O60" i="10"/>
  <c r="P61" i="10"/>
  <c r="O62" i="10"/>
  <c r="I63" i="10"/>
  <c r="K63" i="10"/>
  <c r="H64" i="10"/>
  <c r="J64" i="10"/>
  <c r="I65" i="10"/>
  <c r="O66" i="10"/>
  <c r="I67" i="10"/>
  <c r="H68" i="10"/>
  <c r="J68" i="10"/>
  <c r="O70" i="10"/>
  <c r="H72" i="10"/>
  <c r="J72" i="10"/>
  <c r="I73" i="10"/>
  <c r="V74" i="10"/>
  <c r="I75" i="10"/>
  <c r="V76" i="10"/>
  <c r="H78" i="10"/>
  <c r="J78" i="10"/>
  <c r="I79" i="10"/>
  <c r="H80" i="10"/>
  <c r="J80" i="10"/>
  <c r="H82" i="10"/>
  <c r="J82" i="10"/>
  <c r="I83" i="10"/>
  <c r="H84" i="10"/>
  <c r="J84" i="10"/>
  <c r="I85" i="10"/>
  <c r="H86" i="10"/>
  <c r="J86" i="10"/>
  <c r="I87" i="10"/>
  <c r="O88" i="10"/>
  <c r="V90" i="10"/>
  <c r="I91" i="10"/>
  <c r="O92" i="10"/>
  <c r="I93" i="10"/>
  <c r="H94" i="10"/>
  <c r="J94" i="10"/>
  <c r="I95" i="10"/>
  <c r="O96" i="10"/>
  <c r="I97" i="10"/>
  <c r="V98" i="10"/>
  <c r="I99" i="10"/>
  <c r="H100" i="10"/>
  <c r="J100" i="10"/>
  <c r="V102" i="10"/>
  <c r="O104" i="10"/>
  <c r="I105" i="10"/>
  <c r="K105" i="10"/>
  <c r="H106" i="10"/>
  <c r="J106" i="10"/>
  <c r="O106" i="10"/>
  <c r="O108" i="10"/>
  <c r="O110" i="10"/>
  <c r="O112" i="10"/>
  <c r="I113" i="10"/>
  <c r="O114" i="10"/>
  <c r="I115" i="10"/>
  <c r="V116" i="10"/>
  <c r="O118" i="10"/>
  <c r="H120" i="10"/>
  <c r="H130" i="10" s="1"/>
  <c r="J120" i="10"/>
  <c r="I121" i="10"/>
  <c r="O122" i="10"/>
  <c r="I123" i="10"/>
  <c r="V124" i="10"/>
  <c r="I125" i="10"/>
  <c r="O126" i="10"/>
  <c r="V128" i="10"/>
  <c r="P131" i="10"/>
  <c r="W131" i="10"/>
  <c r="I132" i="10"/>
  <c r="Q132" i="10"/>
  <c r="AA132" i="10"/>
  <c r="AI132" i="10"/>
  <c r="H11" i="10"/>
  <c r="I12" i="10"/>
  <c r="H15" i="10"/>
  <c r="I16" i="10"/>
  <c r="H17" i="10"/>
  <c r="H19" i="10"/>
  <c r="I20" i="10"/>
  <c r="H21" i="10"/>
  <c r="H23" i="10"/>
  <c r="H25" i="10"/>
  <c r="I26" i="10"/>
  <c r="I28" i="10"/>
  <c r="I30" i="10"/>
  <c r="I32" i="10"/>
  <c r="I34" i="10"/>
  <c r="H35" i="10"/>
  <c r="H39" i="10"/>
  <c r="I40" i="10"/>
  <c r="H45" i="10"/>
  <c r="I46" i="10"/>
  <c r="H49" i="10"/>
  <c r="H51" i="10"/>
  <c r="I52" i="10"/>
  <c r="I54" i="10"/>
  <c r="H55" i="10"/>
  <c r="H57" i="10"/>
  <c r="I58" i="10"/>
  <c r="I64" i="10"/>
  <c r="I68" i="10"/>
  <c r="I72" i="10"/>
  <c r="I78" i="10"/>
  <c r="I80" i="10"/>
  <c r="I82" i="10"/>
  <c r="I84" i="10"/>
  <c r="I86" i="10"/>
  <c r="I94" i="10"/>
  <c r="I100" i="10"/>
  <c r="I106" i="10"/>
  <c r="K106" i="10"/>
  <c r="P108" i="10"/>
  <c r="P130" i="10" s="1"/>
  <c r="I120" i="10"/>
  <c r="J132" i="10"/>
  <c r="R132" i="10"/>
  <c r="Z132" i="10"/>
  <c r="AH132" i="10"/>
  <c r="O130" i="10" l="1"/>
  <c r="O107" i="10"/>
  <c r="AC107" i="10"/>
  <c r="X132" i="10"/>
  <c r="H132" i="10"/>
  <c r="AG132" i="10"/>
  <c r="O132" i="10"/>
  <c r="G132" i="10"/>
  <c r="V107" i="10"/>
  <c r="P107" i="10"/>
  <c r="I107" i="10"/>
  <c r="T107" i="10"/>
  <c r="AD107" i="10"/>
  <c r="G107" i="10"/>
  <c r="U107" i="10"/>
  <c r="AE107" i="10"/>
  <c r="AD132" i="10"/>
  <c r="V132" i="10"/>
  <c r="N132" i="10"/>
  <c r="H107" i="10"/>
  <c r="AE132" i="10"/>
  <c r="U132" i="10"/>
  <c r="M132" i="10"/>
  <c r="W132" i="10"/>
  <c r="V130" i="10"/>
  <c r="W107" i="10"/>
  <c r="J107" i="10"/>
  <c r="L107" i="10"/>
  <c r="X107" i="10"/>
  <c r="AF107" i="10"/>
  <c r="M107" i="10"/>
  <c r="Y107" i="10"/>
  <c r="AG107" i="10"/>
  <c r="K107" i="10"/>
  <c r="AF132" i="10"/>
  <c r="P132" i="10"/>
  <c r="Y132" i="10"/>
  <c r="I130" i="10"/>
  <c r="AB132" i="10"/>
  <c r="T132" i="10"/>
  <c r="L132" i="10"/>
  <c r="E134" i="10"/>
  <c r="AC134" i="10" s="1"/>
  <c r="AC132" i="10"/>
  <c r="S132" i="10"/>
  <c r="K132" i="10"/>
  <c r="J130" i="10"/>
  <c r="N107" i="10"/>
  <c r="Z107" i="10"/>
  <c r="AH107" i="10"/>
  <c r="Q107" i="10"/>
  <c r="AA107" i="10"/>
  <c r="AE134" i="10"/>
  <c r="W134" i="10"/>
  <c r="O134" i="10"/>
  <c r="G134" i="10"/>
  <c r="AD134" i="10"/>
  <c r="V134" i="10"/>
  <c r="N134" i="10"/>
  <c r="P134" i="10" l="1"/>
  <c r="AF134" i="10"/>
  <c r="Q134" i="10"/>
  <c r="Y134" i="10"/>
  <c r="AG134" i="10"/>
  <c r="J134" i="10"/>
  <c r="R134" i="10"/>
  <c r="Z134" i="10"/>
  <c r="AH134" i="10"/>
  <c r="K134" i="10"/>
  <c r="S134" i="10"/>
  <c r="AA134" i="10"/>
  <c r="AI134" i="10"/>
  <c r="H134" i="10"/>
  <c r="X134" i="10"/>
  <c r="I134" i="10"/>
  <c r="L134" i="10"/>
  <c r="T134" i="10"/>
  <c r="AB134" i="10"/>
  <c r="AJ134" i="10"/>
  <c r="M134" i="10"/>
  <c r="U134" i="10"/>
  <c r="O10" i="2" l="1"/>
  <c r="S21" i="2"/>
  <c r="S18" i="9"/>
  <c r="S59" i="1" l="1"/>
  <c r="S80" i="1" s="1"/>
  <c r="T15" i="8" s="1"/>
  <c r="S58" i="1"/>
  <c r="T14" i="8" s="1"/>
  <c r="S47" i="1"/>
  <c r="S52" i="1" s="1"/>
  <c r="T13" i="8" s="1"/>
  <c r="S36" i="1"/>
  <c r="S46" i="1" s="1"/>
  <c r="T12" i="8" s="1"/>
  <c r="S23" i="1"/>
  <c r="S35" i="1" s="1"/>
  <c r="T11" i="8" s="1"/>
  <c r="S10" i="1"/>
  <c r="S22" i="1" s="1"/>
  <c r="T10" i="8" s="1"/>
  <c r="Q59" i="1" l="1"/>
  <c r="Q53" i="1"/>
  <c r="Q47" i="1"/>
  <c r="Q36" i="1"/>
  <c r="C71" i="1"/>
  <c r="C65" i="1"/>
  <c r="C62" i="1"/>
  <c r="C47" i="1"/>
  <c r="C44" i="1"/>
  <c r="C42" i="1"/>
  <c r="F59" i="1"/>
  <c r="E59" i="1"/>
  <c r="Q23" i="1" l="1"/>
  <c r="C32" i="1"/>
  <c r="Q10" i="1"/>
  <c r="S82" i="1" l="1"/>
  <c r="O80" i="1"/>
  <c r="P15" i="8" s="1"/>
  <c r="N80" i="1"/>
  <c r="O15" i="8" s="1"/>
  <c r="M80" i="1"/>
  <c r="N15" i="8" s="1"/>
  <c r="L80" i="1"/>
  <c r="M15" i="8" s="1"/>
  <c r="K80" i="1"/>
  <c r="L15" i="8" s="1"/>
  <c r="J80" i="1"/>
  <c r="K15" i="8" s="1"/>
  <c r="I80" i="1"/>
  <c r="J15" i="8" s="1"/>
  <c r="G80" i="1"/>
  <c r="H15" i="8" s="1"/>
  <c r="F80" i="1"/>
  <c r="G15" i="8" s="1"/>
  <c r="E80" i="1"/>
  <c r="F15" i="8" s="1"/>
  <c r="C80" i="1"/>
  <c r="D15" i="8" s="1"/>
  <c r="B63" i="1"/>
  <c r="B80" i="1" s="1"/>
  <c r="C15" i="8" s="1"/>
  <c r="B23" i="1"/>
  <c r="B10" i="1"/>
  <c r="P80" i="1" l="1"/>
  <c r="Q15" i="8" s="1"/>
  <c r="A1" i="9" l="1"/>
  <c r="A1" i="1"/>
  <c r="A1" i="2"/>
  <c r="P19" i="2" l="1"/>
  <c r="P16" i="9"/>
  <c r="P58" i="1"/>
  <c r="Q14" i="8" s="1"/>
  <c r="P52" i="1"/>
  <c r="Q13" i="8" s="1"/>
  <c r="P46" i="1"/>
  <c r="Q12" i="8" s="1"/>
  <c r="P35" i="1"/>
  <c r="Q11" i="8" s="1"/>
  <c r="P22" i="1"/>
  <c r="Q19" i="8" l="1"/>
  <c r="Q20" i="8" s="1"/>
  <c r="P21" i="2"/>
  <c r="Q17" i="8"/>
  <c r="Q18" i="8" s="1"/>
  <c r="P18" i="9"/>
  <c r="Q10" i="8"/>
  <c r="Q16" i="8" s="1"/>
  <c r="P82" i="1"/>
  <c r="Q22" i="8" l="1"/>
  <c r="L19" i="2"/>
  <c r="L16" i="9"/>
  <c r="L58" i="1"/>
  <c r="M14" i="8" s="1"/>
  <c r="L52" i="1"/>
  <c r="M13" i="8" s="1"/>
  <c r="L46" i="1"/>
  <c r="M12" i="8" s="1"/>
  <c r="L35" i="1"/>
  <c r="M11" i="8" s="1"/>
  <c r="L22" i="1"/>
  <c r="L82" i="1" l="1"/>
  <c r="M19" i="8"/>
  <c r="M20" i="8" s="1"/>
  <c r="L21" i="2"/>
  <c r="M17" i="8"/>
  <c r="M18" i="8" s="1"/>
  <c r="L18" i="9"/>
  <c r="M10" i="8"/>
  <c r="M16" i="8" s="1"/>
  <c r="M22" i="8" l="1"/>
  <c r="B16" i="9"/>
  <c r="B19" i="2"/>
  <c r="B58" i="1"/>
  <c r="C14" i="8" s="1"/>
  <c r="B52" i="1"/>
  <c r="C13" i="8" s="1"/>
  <c r="B46" i="1"/>
  <c r="C12" i="8" s="1"/>
  <c r="B35" i="1"/>
  <c r="B22" i="1"/>
  <c r="G46" i="1"/>
  <c r="F22" i="1"/>
  <c r="O22" i="1"/>
  <c r="M22" i="1"/>
  <c r="K22" i="1"/>
  <c r="J22" i="1"/>
  <c r="I22" i="1"/>
  <c r="H22" i="1"/>
  <c r="G22" i="1"/>
  <c r="C19" i="8" l="1"/>
  <c r="C20" i="8" s="1"/>
  <c r="B21" i="2"/>
  <c r="C17" i="8"/>
  <c r="C18" i="8" s="1"/>
  <c r="B18" i="9"/>
  <c r="C10" i="8"/>
  <c r="B82" i="1"/>
  <c r="C11" i="8"/>
  <c r="F35" i="1"/>
  <c r="C16" i="8" l="1"/>
  <c r="C22" i="8" s="1"/>
  <c r="N22" i="1"/>
  <c r="T17" i="8"/>
  <c r="U18" i="8" l="1"/>
  <c r="S18" i="8"/>
  <c r="T18" i="8"/>
  <c r="O16" i="9" l="1"/>
  <c r="M16" i="9"/>
  <c r="K16" i="9"/>
  <c r="J16" i="9"/>
  <c r="I16" i="9"/>
  <c r="C16" i="9"/>
  <c r="G16" i="9"/>
  <c r="F16" i="9"/>
  <c r="E16" i="9"/>
  <c r="Q15" i="9"/>
  <c r="D15" i="9"/>
  <c r="D16" i="9" s="1"/>
  <c r="N16" i="9"/>
  <c r="N18" i="9" s="1"/>
  <c r="A5" i="9"/>
  <c r="N17" i="8" l="1"/>
  <c r="N18" i="8" s="1"/>
  <c r="M18" i="9"/>
  <c r="D17" i="8"/>
  <c r="C18" i="9"/>
  <c r="P17" i="8"/>
  <c r="P18" i="8" s="1"/>
  <c r="O18" i="9"/>
  <c r="K17" i="8"/>
  <c r="K18" i="8" s="1"/>
  <c r="J18" i="9"/>
  <c r="L17" i="8"/>
  <c r="L18" i="8" s="1"/>
  <c r="K18" i="9"/>
  <c r="J17" i="8"/>
  <c r="J18" i="8" s="1"/>
  <c r="I18" i="9"/>
  <c r="E17" i="8"/>
  <c r="D18" i="9"/>
  <c r="H17" i="8"/>
  <c r="H18" i="8" s="1"/>
  <c r="G18" i="9"/>
  <c r="F17" i="8"/>
  <c r="E18" i="9"/>
  <c r="G17" i="8"/>
  <c r="G18" i="8" s="1"/>
  <c r="F18" i="9"/>
  <c r="D18" i="8"/>
  <c r="O17" i="8"/>
  <c r="O18" i="8" s="1"/>
  <c r="Q16" i="9"/>
  <c r="R17" i="8" l="1"/>
  <c r="R18" i="8" s="1"/>
  <c r="Q18" i="9"/>
  <c r="I17" i="8"/>
  <c r="I18" i="8" s="1"/>
  <c r="E18" i="8"/>
  <c r="F18" i="8"/>
  <c r="Q79" i="1" l="1"/>
  <c r="Q80" i="1" s="1"/>
  <c r="R15" i="8" s="1"/>
  <c r="Q57" i="1"/>
  <c r="Q56" i="1"/>
  <c r="Q55" i="1"/>
  <c r="Q51" i="1"/>
  <c r="Q45" i="1"/>
  <c r="Q42" i="1"/>
  <c r="Q40" i="1"/>
  <c r="Q38" i="1"/>
  <c r="Q37" i="1"/>
  <c r="Q34" i="1"/>
  <c r="Q24" i="1"/>
  <c r="Q21" i="1"/>
  <c r="Q11" i="1"/>
  <c r="D79" i="1"/>
  <c r="D80" i="1" s="1"/>
  <c r="E15" i="8" s="1"/>
  <c r="D57" i="1"/>
  <c r="D56" i="1"/>
  <c r="D55" i="1"/>
  <c r="D51" i="1"/>
  <c r="D45" i="1"/>
  <c r="D42" i="1"/>
  <c r="D40" i="1"/>
  <c r="D38" i="1"/>
  <c r="D37" i="1"/>
  <c r="D34" i="1"/>
  <c r="D24" i="1"/>
  <c r="D21" i="1"/>
  <c r="D11" i="1"/>
  <c r="Q22" i="1" l="1"/>
  <c r="Q58" i="1"/>
  <c r="Q52" i="1"/>
  <c r="Q46" i="1"/>
  <c r="Q35" i="1"/>
  <c r="Q82" i="1" l="1"/>
  <c r="A5" i="2"/>
  <c r="A5" i="1"/>
  <c r="G19" i="2" l="1"/>
  <c r="G58" i="1"/>
  <c r="H14" i="8" s="1"/>
  <c r="G52" i="1"/>
  <c r="H13" i="8" s="1"/>
  <c r="H12" i="8"/>
  <c r="G35" i="1"/>
  <c r="T19" i="8"/>
  <c r="Q19" i="2"/>
  <c r="O19" i="2"/>
  <c r="N19" i="2"/>
  <c r="M19" i="2"/>
  <c r="K19" i="2"/>
  <c r="J19" i="2"/>
  <c r="I19" i="2"/>
  <c r="F19" i="2"/>
  <c r="E19" i="2"/>
  <c r="D19" i="2"/>
  <c r="C19" i="2"/>
  <c r="O19" i="8" l="1"/>
  <c r="N21" i="2"/>
  <c r="L19" i="8"/>
  <c r="K21" i="2"/>
  <c r="K19" i="8"/>
  <c r="J21" i="2"/>
  <c r="G19" i="8"/>
  <c r="F21" i="2"/>
  <c r="F19" i="8"/>
  <c r="E21" i="2"/>
  <c r="D19" i="8"/>
  <c r="C21" i="2"/>
  <c r="E19" i="8"/>
  <c r="D21" i="2"/>
  <c r="H19" i="8"/>
  <c r="H20" i="8" s="1"/>
  <c r="G21" i="2"/>
  <c r="N19" i="8"/>
  <c r="M21" i="2"/>
  <c r="P19" i="8"/>
  <c r="O21" i="2"/>
  <c r="R19" i="8"/>
  <c r="Q21" i="2"/>
  <c r="J19" i="8"/>
  <c r="I21" i="2"/>
  <c r="H11" i="8"/>
  <c r="G82" i="1"/>
  <c r="H10" i="8"/>
  <c r="I19" i="8" l="1"/>
  <c r="H16" i="8"/>
  <c r="H22" i="8" s="1"/>
  <c r="S20" i="8"/>
  <c r="U20" i="8"/>
  <c r="T20" i="8"/>
  <c r="R20" i="8"/>
  <c r="P20" i="8"/>
  <c r="O20" i="8"/>
  <c r="N20" i="8"/>
  <c r="L20" i="8"/>
  <c r="K20" i="8"/>
  <c r="J20" i="8"/>
  <c r="G20" i="8"/>
  <c r="F20" i="8"/>
  <c r="E20" i="8"/>
  <c r="I15" i="8" l="1"/>
  <c r="I20" i="8"/>
  <c r="R14" i="8" l="1"/>
  <c r="R13" i="8"/>
  <c r="R12" i="8"/>
  <c r="R11" i="8"/>
  <c r="R10" i="8"/>
  <c r="T16" i="8"/>
  <c r="T22" i="8" s="1"/>
  <c r="M46" i="1"/>
  <c r="N12" i="8" s="1"/>
  <c r="R16" i="8" l="1"/>
  <c r="R22" i="8" s="1"/>
  <c r="O58" i="1" l="1"/>
  <c r="P14" i="8" s="1"/>
  <c r="O52" i="1"/>
  <c r="P13" i="8" s="1"/>
  <c r="O46" i="1"/>
  <c r="P12" i="8" s="1"/>
  <c r="O35" i="1"/>
  <c r="P10" i="8"/>
  <c r="N58" i="1"/>
  <c r="O14" i="8" s="1"/>
  <c r="N52" i="1"/>
  <c r="O13" i="8" s="1"/>
  <c r="N46" i="1"/>
  <c r="O12" i="8" s="1"/>
  <c r="N35" i="1"/>
  <c r="O10" i="8"/>
  <c r="O11" i="8" l="1"/>
  <c r="O16" i="8" s="1"/>
  <c r="O22" i="8" s="1"/>
  <c r="N82" i="1"/>
  <c r="P11" i="8"/>
  <c r="P16" i="8" s="1"/>
  <c r="P22" i="8" s="1"/>
  <c r="O82" i="1"/>
  <c r="D58" i="1"/>
  <c r="E14" i="8" s="1"/>
  <c r="D52" i="1"/>
  <c r="E13" i="8" s="1"/>
  <c r="D46" i="1"/>
  <c r="E12" i="8" s="1"/>
  <c r="D35" i="1"/>
  <c r="E11" i="8" s="1"/>
  <c r="D22" i="1"/>
  <c r="E10" i="8" l="1"/>
  <c r="E16" i="8" s="1"/>
  <c r="E22" i="8" s="1"/>
  <c r="D82" i="1"/>
  <c r="M52" i="1"/>
  <c r="N13" i="8" s="1"/>
  <c r="K52" i="1"/>
  <c r="L13" i="8" s="1"/>
  <c r="J52" i="1"/>
  <c r="K13" i="8" s="1"/>
  <c r="I52" i="1"/>
  <c r="J13" i="8" s="1"/>
  <c r="C52" i="1"/>
  <c r="D13" i="8" s="1"/>
  <c r="D20" i="8" l="1"/>
  <c r="I58" i="1"/>
  <c r="J14" i="8" s="1"/>
  <c r="I46" i="1"/>
  <c r="J12" i="8" s="1"/>
  <c r="I35" i="1"/>
  <c r="J10" i="8"/>
  <c r="K10" i="8"/>
  <c r="J35" i="1"/>
  <c r="J46" i="1"/>
  <c r="K12" i="8" s="1"/>
  <c r="J58" i="1"/>
  <c r="K14" i="8" s="1"/>
  <c r="M58" i="1"/>
  <c r="N14" i="8" s="1"/>
  <c r="K58" i="1"/>
  <c r="L14" i="8" s="1"/>
  <c r="C58" i="1"/>
  <c r="D14" i="8" s="1"/>
  <c r="K46" i="1"/>
  <c r="L12" i="8" s="1"/>
  <c r="C46" i="1"/>
  <c r="D12" i="8" s="1"/>
  <c r="M35" i="1"/>
  <c r="K35" i="1"/>
  <c r="G11" i="8"/>
  <c r="C35" i="1"/>
  <c r="D11" i="8" s="1"/>
  <c r="N10" i="8"/>
  <c r="L10" i="8"/>
  <c r="G10" i="8"/>
  <c r="C22" i="1"/>
  <c r="N11" i="8" l="1"/>
  <c r="N16" i="8" s="1"/>
  <c r="N22" i="8" s="1"/>
  <c r="M82" i="1"/>
  <c r="L11" i="8"/>
  <c r="L16" i="8" s="1"/>
  <c r="L22" i="8" s="1"/>
  <c r="K82" i="1"/>
  <c r="K11" i="8"/>
  <c r="K16" i="8" s="1"/>
  <c r="K22" i="8" s="1"/>
  <c r="J82" i="1"/>
  <c r="J11" i="8"/>
  <c r="J16" i="8" s="1"/>
  <c r="J22" i="8" s="1"/>
  <c r="I82" i="1"/>
  <c r="D10" i="8"/>
  <c r="D16" i="8" s="1"/>
  <c r="D22" i="8" s="1"/>
  <c r="C82" i="1"/>
  <c r="E35" i="1" l="1"/>
  <c r="F11" i="8" s="1"/>
  <c r="I11" i="8" s="1"/>
  <c r="E22" i="1"/>
  <c r="F10" i="8" l="1"/>
  <c r="I10" i="8" l="1"/>
  <c r="F46" i="1" l="1"/>
  <c r="F58" i="1"/>
  <c r="G14" i="8" s="1"/>
  <c r="E58" i="1"/>
  <c r="F14" i="8" s="1"/>
  <c r="E46" i="1"/>
  <c r="E52" i="1"/>
  <c r="F13" i="8" s="1"/>
  <c r="F52" i="1"/>
  <c r="G13" i="8" s="1"/>
  <c r="I14" i="8" l="1"/>
  <c r="F12" i="8"/>
  <c r="E82" i="1"/>
  <c r="G12" i="8"/>
  <c r="G16" i="8" s="1"/>
  <c r="G22" i="8" s="1"/>
  <c r="F82" i="1"/>
  <c r="I13" i="8"/>
  <c r="I12" i="8" l="1"/>
  <c r="I16" i="8" s="1"/>
  <c r="I22" i="8" s="1"/>
  <c r="F16" i="8"/>
  <c r="F2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QG Engenharia</author>
  </authors>
  <commentList>
    <comment ref="E7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Existe Problemas com os Marcos Quiloméricos - Extensão Correta é de 550m</t>
        </r>
      </text>
    </comment>
  </commentList>
</comments>
</file>

<file path=xl/sharedStrings.xml><?xml version="1.0" encoding="utf-8"?>
<sst xmlns="http://schemas.openxmlformats.org/spreadsheetml/2006/main" count="310" uniqueCount="78">
  <si>
    <t>Obras de Melhorias e Ampliações de Capacidade</t>
  </si>
  <si>
    <t>RESUMO</t>
  </si>
  <si>
    <t xml:space="preserve"> PROGRAMA DE CONCESSÕES DE RODOVIAS DO ESTADO DE MINAS GERAIS - LOTE BR-135</t>
  </si>
  <si>
    <t xml:space="preserve"> ÕES DE RODOVIAS DO ESTADO DE MINAS GERAIS - LOTE BR-135</t>
  </si>
  <si>
    <t>SUBTRECHO HOMOGÊNEO</t>
  </si>
  <si>
    <t>RODOVIA</t>
  </si>
  <si>
    <t>DUPLICAÇÃO (km)</t>
  </si>
  <si>
    <t>VIAS MARGINAIS (km)</t>
  </si>
  <si>
    <t>MELHORIAS EM ACESSOS (unid)</t>
  </si>
  <si>
    <t>FAIXAS ADICIONAIS (km)</t>
  </si>
  <si>
    <t>PASSARELAS PARA PEDESTRES (unid)</t>
  </si>
  <si>
    <t>INTERSEÇÃO EM NÍVEL DE 3 RAMOS
(unid)</t>
  </si>
  <si>
    <t>INTERSEÇÃO EM NÍVEL DE 4 RAMOS
(unid)</t>
  </si>
  <si>
    <t>INTERSEÇÃO EM NÍVEL TIPO ROTATÓRIA ALONGADA
(unid)</t>
  </si>
  <si>
    <t>INTERSEÇÃO TIPO TREVO COMPLETO
(unid)</t>
  </si>
  <si>
    <t>MELHORIAS EM INTERSEÇÕES EXISTENTES (unid)</t>
  </si>
  <si>
    <t>ACOSTAMENTO
PISTAS
 (km)</t>
  </si>
  <si>
    <t>CONTORNO (km)</t>
  </si>
  <si>
    <t>PARADA DE ÔNIBUS
(unid)</t>
  </si>
  <si>
    <t>BASE DE BALANÇA MÓVEL
(unid)</t>
  </si>
  <si>
    <t>LOCALIZAÇÃO DEFINIDA  NESTA FASE</t>
  </si>
  <si>
    <t>LOCALIZAÇÃO A SER DEFINIDA DURANTE A CONCESSÃO</t>
  </si>
  <si>
    <t>LD</t>
  </si>
  <si>
    <t>LE</t>
  </si>
  <si>
    <t>LD/LE</t>
  </si>
  <si>
    <t>TOTAL</t>
  </si>
  <si>
    <t>QUANTIDADE</t>
  </si>
  <si>
    <t>OBSERVAÇÃO</t>
  </si>
  <si>
    <t>BR-135/MG</t>
  </si>
  <si>
    <t>Em Locais a serem Definidos pela Concessionária</t>
  </si>
  <si>
    <t>1 POR SENTIDO DE TRÁFEGO</t>
  </si>
  <si>
    <t>Total BR-135/MG</t>
  </si>
  <si>
    <t>MG-231</t>
  </si>
  <si>
    <t>Total MG-231</t>
  </si>
  <si>
    <t>LMG-754</t>
  </si>
  <si>
    <t>Total LMG-754</t>
  </si>
  <si>
    <t>TOTAIS</t>
  </si>
  <si>
    <t>ESTUDOS DE ENGENHARIA - AMPLIAÇÕES DE CAPACIDADE</t>
  </si>
  <si>
    <t>FAIXAS ADICIONAIS - CRONOGRAMA DE IMPLANTAÇÃO</t>
  </si>
  <si>
    <t>PROGRAMA DE CONCESSÕES DE RODOVIAS DO ESTADO DE MINAS GERAIS - LOTE BR-135</t>
  </si>
  <si>
    <t>FAIXA ADICONAL A IMPLANTAR</t>
  </si>
  <si>
    <t xml:space="preserve">     A N O   D E   C O N C E S S Ã O</t>
  </si>
  <si>
    <t>km Inicial</t>
  </si>
  <si>
    <t>km Final</t>
  </si>
  <si>
    <t>Extensão (km)</t>
  </si>
  <si>
    <t>Lado</t>
  </si>
  <si>
    <t>BR-135</t>
  </si>
  <si>
    <t xml:space="preserve">   SH 1: km 668,85 ao km 614,45</t>
  </si>
  <si>
    <t>-</t>
  </si>
  <si>
    <t xml:space="preserve">   SH 2: km 614,45 ao km 574,55</t>
  </si>
  <si>
    <t xml:space="preserve">   SH 3: km 574,55 ao km 511,50</t>
  </si>
  <si>
    <t>E</t>
  </si>
  <si>
    <t>D</t>
  </si>
  <si>
    <t xml:space="preserve">   SH 4: km 511,50 ao km 458,00</t>
  </si>
  <si>
    <t>SH 5: km 458,00 ao km 414,00</t>
  </si>
  <si>
    <t xml:space="preserve">   SH 6: km 414,00 ao km 367,65</t>
  </si>
  <si>
    <t>TOTAL / % ANO - BR-135</t>
  </si>
  <si>
    <t xml:space="preserve">   SH 7: km 63,65 ao km 41,00</t>
  </si>
  <si>
    <t>TOTAL / % ANO - MG-231</t>
  </si>
  <si>
    <t xml:space="preserve">   SH 8: km2,85 ao km 42,95</t>
  </si>
  <si>
    <t>TOTAL / % ANO - LMG-754</t>
  </si>
  <si>
    <t>TOTAL / % ANO - SISTEMA RODOVIÁRIO</t>
  </si>
  <si>
    <t>km</t>
  </si>
  <si>
    <t>FAIXAS ADICIONAIS (unid)</t>
  </si>
  <si>
    <t>INTERCONEXÃO TIPO TREVO COMPLETO
(unid)</t>
  </si>
  <si>
    <t>Em Local a ser Definido pela Concessionária</t>
  </si>
  <si>
    <t>01 POR SENTIDO DE TRÁFEGO</t>
  </si>
  <si>
    <t>Total ST-1</t>
  </si>
  <si>
    <t>Total ST-2</t>
  </si>
  <si>
    <t>Para Detalhamento dos Locais de Execução Vide Planilha "Faixas Adicionais BR-135"</t>
  </si>
  <si>
    <t>Total ST-3</t>
  </si>
  <si>
    <t>Total ST-4</t>
  </si>
  <si>
    <t>Total ST-5</t>
  </si>
  <si>
    <t>Total ST-6</t>
  </si>
  <si>
    <t>Total ST-7</t>
  </si>
  <si>
    <t>INTERCONEXÃO TIPO TREVO COMPLETO
EM 2 NÍVEIS
(unid)</t>
  </si>
  <si>
    <t>A serem implantadas ao longo do trecho, em locais a serem definidos pela Concessionária</t>
  </si>
  <si>
    <t>Total ST-8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</si>
</sst>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"/>
    <numFmt numFmtId="167" formatCode="_(* #,##0.00_);_(* \(#,##0.00\);_(* &quot;-&quot;??_);_(@_)"/>
    <numFmt numFmtId="168" formatCode="#,##0.0"/>
    <numFmt numFmtId="169" formatCode="#,##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indexed="18"/>
      <name val="Arial"/>
      <family val="2"/>
    </font>
    <font>
      <sz val="9"/>
      <name val="Arial"/>
      <family val="2"/>
    </font>
    <font>
      <b/>
      <sz val="9"/>
      <color indexed="18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4"/>
      <color indexed="1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</font>
    <font>
      <sz val="8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rgb="FF000000"/>
      <name val="Arial"/>
      <family val="2"/>
    </font>
    <font>
      <b/>
      <i/>
      <sz val="12"/>
      <name val="Arial"/>
      <family val="2"/>
    </font>
    <font>
      <b/>
      <i/>
      <sz val="10"/>
      <color theme="3" tint="-0.249977111117893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227">
    <xf numFmtId="0" fontId="0" fillId="0" borderId="0" xfId="0"/>
    <xf numFmtId="0" fontId="4" fillId="0" borderId="7" xfId="0" applyFont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left" vertical="center"/>
    </xf>
    <xf numFmtId="39" fontId="8" fillId="0" borderId="10" xfId="0" applyNumberFormat="1" applyFont="1" applyBorder="1" applyAlignment="1" applyProtection="1">
      <alignment vertical="center"/>
      <protection locked="0"/>
    </xf>
    <xf numFmtId="0" fontId="10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5" borderId="5" xfId="0" quotePrefix="1" applyFont="1" applyFill="1" applyBorder="1" applyAlignment="1">
      <alignment vertical="center"/>
    </xf>
    <xf numFmtId="39" fontId="7" fillId="0" borderId="8" xfId="0" applyNumberFormat="1" applyFont="1" applyBorder="1" applyAlignment="1" applyProtection="1">
      <alignment vertical="center"/>
      <protection locked="0"/>
    </xf>
    <xf numFmtId="0" fontId="12" fillId="3" borderId="1" xfId="0" quotePrefix="1" applyFont="1" applyFill="1" applyBorder="1" applyAlignment="1">
      <alignment horizontal="right" vertical="center"/>
    </xf>
    <xf numFmtId="0" fontId="13" fillId="0" borderId="7" xfId="0" applyFont="1" applyBorder="1" applyAlignment="1">
      <alignment vertical="center"/>
    </xf>
    <xf numFmtId="2" fontId="14" fillId="4" borderId="1" xfId="1" applyNumberFormat="1" applyFont="1" applyFill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43" fontId="11" fillId="5" borderId="1" xfId="1" applyFont="1" applyFill="1" applyBorder="1" applyAlignment="1">
      <alignment horizontal="center" vertical="center"/>
    </xf>
    <xf numFmtId="39" fontId="12" fillId="0" borderId="10" xfId="0" applyNumberFormat="1" applyFont="1" applyBorder="1" applyAlignment="1" applyProtection="1">
      <alignment vertical="center"/>
      <protection locked="0"/>
    </xf>
    <xf numFmtId="0" fontId="11" fillId="0" borderId="4" xfId="1" applyNumberFormat="1" applyFont="1" applyBorder="1" applyAlignment="1">
      <alignment horizontal="center" vertical="center"/>
    </xf>
    <xf numFmtId="0" fontId="9" fillId="5" borderId="6" xfId="0" quotePrefix="1" applyFont="1" applyFill="1" applyBorder="1" applyAlignment="1">
      <alignment horizontal="right" vertical="center"/>
    </xf>
    <xf numFmtId="0" fontId="12" fillId="3" borderId="5" xfId="0" quotePrefix="1" applyFont="1" applyFill="1" applyBorder="1" applyAlignment="1">
      <alignment horizontal="right" vertical="center"/>
    </xf>
    <xf numFmtId="0" fontId="12" fillId="3" borderId="6" xfId="0" quotePrefix="1" applyFont="1" applyFill="1" applyBorder="1" applyAlignment="1">
      <alignment horizontal="right" vertical="center"/>
    </xf>
    <xf numFmtId="0" fontId="9" fillId="0" borderId="1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15" fillId="0" borderId="0" xfId="0" applyFont="1"/>
    <xf numFmtId="43" fontId="11" fillId="4" borderId="1" xfId="1" applyFont="1" applyFill="1" applyBorder="1" applyAlignment="1">
      <alignment horizontal="center" vertical="center"/>
    </xf>
    <xf numFmtId="0" fontId="11" fillId="5" borderId="5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43" fontId="0" fillId="0" borderId="0" xfId="1" applyFont="1"/>
    <xf numFmtId="43" fontId="11" fillId="0" borderId="0" xfId="1" applyFont="1" applyAlignment="1">
      <alignment vertical="center"/>
    </xf>
    <xf numFmtId="43" fontId="11" fillId="3" borderId="1" xfId="1" applyFont="1" applyFill="1" applyBorder="1" applyAlignment="1">
      <alignment horizontal="center" vertical="center"/>
    </xf>
    <xf numFmtId="43" fontId="15" fillId="0" borderId="0" xfId="1" applyFont="1"/>
    <xf numFmtId="2" fontId="14" fillId="4" borderId="5" xfId="1" applyNumberFormat="1" applyFont="1" applyFill="1" applyBorder="1" applyAlignment="1">
      <alignment horizontal="center" vertical="center"/>
    </xf>
    <xf numFmtId="43" fontId="12" fillId="3" borderId="6" xfId="0" quotePrefix="1" applyNumberFormat="1" applyFont="1" applyFill="1" applyBorder="1" applyAlignment="1">
      <alignment horizontal="right" vertical="center"/>
    </xf>
    <xf numFmtId="43" fontId="11" fillId="0" borderId="0" xfId="1" applyFont="1" applyBorder="1" applyAlignment="1">
      <alignment horizontal="center" vertical="center"/>
    </xf>
    <xf numFmtId="0" fontId="12" fillId="3" borderId="1" xfId="0" quotePrefix="1" applyFont="1" applyFill="1" applyBorder="1" applyAlignment="1">
      <alignment horizontal="center" vertical="center"/>
    </xf>
    <xf numFmtId="43" fontId="14" fillId="4" borderId="1" xfId="1" applyFont="1" applyFill="1" applyBorder="1" applyAlignment="1">
      <alignment horizontal="center" vertical="center"/>
    </xf>
    <xf numFmtId="43" fontId="11" fillId="5" borderId="6" xfId="0" quotePrefix="1" applyNumberFormat="1" applyFont="1" applyFill="1" applyBorder="1" applyAlignment="1">
      <alignment horizontal="right" vertical="center"/>
    </xf>
    <xf numFmtId="164" fontId="14" fillId="4" borderId="1" xfId="1" applyNumberFormat="1" applyFont="1" applyFill="1" applyBorder="1" applyAlignment="1">
      <alignment horizontal="center" vertical="center"/>
    </xf>
    <xf numFmtId="164" fontId="11" fillId="5" borderId="6" xfId="0" quotePrefix="1" applyNumberFormat="1" applyFont="1" applyFill="1" applyBorder="1" applyAlignment="1">
      <alignment horizontal="right" vertical="center"/>
    </xf>
    <xf numFmtId="164" fontId="11" fillId="0" borderId="0" xfId="1" applyNumberFormat="1" applyFont="1" applyBorder="1" applyAlignment="1">
      <alignment horizontal="center" vertical="center"/>
    </xf>
    <xf numFmtId="164" fontId="11" fillId="5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vertical="center"/>
    </xf>
    <xf numFmtId="164" fontId="11" fillId="3" borderId="1" xfId="1" applyNumberFormat="1" applyFont="1" applyFill="1" applyBorder="1" applyAlignment="1">
      <alignment horizontal="center" vertical="center"/>
    </xf>
    <xf numFmtId="164" fontId="11" fillId="4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43" fontId="14" fillId="0" borderId="1" xfId="1" applyFont="1" applyFill="1" applyBorder="1" applyAlignment="1">
      <alignment horizontal="center" vertical="center"/>
    </xf>
    <xf numFmtId="2" fontId="0" fillId="0" borderId="0" xfId="0" applyNumberFormat="1"/>
    <xf numFmtId="43" fontId="0" fillId="0" borderId="0" xfId="0" applyNumberFormat="1"/>
    <xf numFmtId="165" fontId="0" fillId="0" borderId="0" xfId="2" applyNumberFormat="1" applyFont="1"/>
    <xf numFmtId="1" fontId="0" fillId="0" borderId="0" xfId="0" applyNumberFormat="1"/>
    <xf numFmtId="43" fontId="11" fillId="6" borderId="4" xfId="1" applyFont="1" applyFill="1" applyBorder="1" applyAlignment="1">
      <alignment horizontal="center" vertical="center"/>
    </xf>
    <xf numFmtId="164" fontId="14" fillId="4" borderId="2" xfId="1" applyNumberFormat="1" applyFont="1" applyFill="1" applyBorder="1" applyAlignment="1">
      <alignment horizontal="center" vertical="center"/>
    </xf>
    <xf numFmtId="43" fontId="5" fillId="4" borderId="2" xfId="1" applyFont="1" applyFill="1" applyBorder="1" applyAlignment="1">
      <alignment horizontal="center" vertical="center" wrapText="1"/>
    </xf>
    <xf numFmtId="164" fontId="12" fillId="3" borderId="6" xfId="0" quotePrefix="1" applyNumberFormat="1" applyFont="1" applyFill="1" applyBorder="1" applyAlignment="1">
      <alignment horizontal="right" vertical="center"/>
    </xf>
    <xf numFmtId="0" fontId="13" fillId="0" borderId="7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66" fontId="4" fillId="0" borderId="7" xfId="3" applyNumberFormat="1" applyFont="1" applyBorder="1" applyAlignment="1">
      <alignment vertical="center"/>
    </xf>
    <xf numFmtId="0" fontId="3" fillId="0" borderId="0" xfId="3" applyFont="1"/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 wrapText="1"/>
    </xf>
    <xf numFmtId="39" fontId="7" fillId="0" borderId="5" xfId="3" applyNumberFormat="1" applyFont="1" applyBorder="1" applyAlignment="1" applyProtection="1">
      <alignment vertical="center"/>
      <protection locked="0"/>
    </xf>
    <xf numFmtId="39" fontId="8" fillId="0" borderId="8" xfId="3" applyNumberFormat="1" applyFont="1" applyBorder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39" fontId="8" fillId="0" borderId="10" xfId="3" applyNumberFormat="1" applyFont="1" applyBorder="1" applyAlignment="1" applyProtection="1">
      <alignment vertical="center"/>
      <protection locked="0"/>
    </xf>
    <xf numFmtId="0" fontId="18" fillId="0" borderId="15" xfId="3" quotePrefix="1" applyFont="1" applyBorder="1" applyAlignment="1">
      <alignment horizontal="right" vertical="center"/>
    </xf>
    <xf numFmtId="0" fontId="18" fillId="0" borderId="0" xfId="3" quotePrefix="1" applyFont="1" applyAlignment="1">
      <alignment horizontal="right" vertical="center"/>
    </xf>
    <xf numFmtId="0" fontId="10" fillId="0" borderId="0" xfId="3" quotePrefix="1" applyFont="1" applyAlignment="1">
      <alignment horizontal="right" vertical="center"/>
    </xf>
    <xf numFmtId="0" fontId="19" fillId="0" borderId="0" xfId="3" applyFont="1"/>
    <xf numFmtId="0" fontId="15" fillId="5" borderId="1" xfId="3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20" fillId="5" borderId="6" xfId="3" applyFont="1" applyFill="1" applyBorder="1" applyAlignment="1">
      <alignment horizontal="center" vertical="center"/>
    </xf>
    <xf numFmtId="0" fontId="21" fillId="8" borderId="16" xfId="3" applyFont="1" applyFill="1" applyBorder="1" applyAlignment="1">
      <alignment horizontal="center" vertical="center" wrapText="1"/>
    </xf>
    <xf numFmtId="0" fontId="21" fillId="8" borderId="17" xfId="3" applyFont="1" applyFill="1" applyBorder="1" applyAlignment="1">
      <alignment horizontal="left" vertical="center" wrapText="1"/>
    </xf>
    <xf numFmtId="2" fontId="21" fillId="0" borderId="18" xfId="3" applyNumberFormat="1" applyFont="1" applyBorder="1" applyAlignment="1">
      <alignment horizontal="center" vertical="center" wrapText="1"/>
    </xf>
    <xf numFmtId="2" fontId="21" fillId="0" borderId="19" xfId="3" applyNumberFormat="1" applyFont="1" applyBorder="1" applyAlignment="1">
      <alignment horizontal="center" vertical="center" wrapText="1"/>
    </xf>
    <xf numFmtId="2" fontId="22" fillId="0" borderId="19" xfId="3" applyNumberFormat="1" applyFont="1" applyBorder="1" applyAlignment="1">
      <alignment horizontal="center" vertical="center" wrapText="1"/>
    </xf>
    <xf numFmtId="2" fontId="22" fillId="0" borderId="19" xfId="3" quotePrefix="1" applyNumberFormat="1" applyFont="1" applyBorder="1" applyAlignment="1">
      <alignment horizontal="center" vertical="center" wrapText="1"/>
    </xf>
    <xf numFmtId="166" fontId="22" fillId="0" borderId="19" xfId="4" applyNumberFormat="1" applyFont="1" applyFill="1" applyBorder="1" applyAlignment="1">
      <alignment horizontal="right" vertical="center"/>
    </xf>
    <xf numFmtId="166" fontId="23" fillId="0" borderId="19" xfId="4" applyNumberFormat="1" applyFont="1" applyFill="1" applyBorder="1" applyAlignment="1">
      <alignment horizontal="right" vertical="center"/>
    </xf>
    <xf numFmtId="166" fontId="22" fillId="0" borderId="20" xfId="4" applyNumberFormat="1" applyFont="1" applyFill="1" applyBorder="1" applyAlignment="1">
      <alignment horizontal="right" vertical="center"/>
    </xf>
    <xf numFmtId="166" fontId="22" fillId="0" borderId="16" xfId="4" applyNumberFormat="1" applyFont="1" applyFill="1" applyBorder="1" applyAlignment="1">
      <alignment horizontal="right" vertical="center"/>
    </xf>
    <xf numFmtId="166" fontId="22" fillId="0" borderId="21" xfId="4" applyNumberFormat="1" applyFont="1" applyFill="1" applyBorder="1" applyAlignment="1">
      <alignment horizontal="right" vertical="center"/>
    </xf>
    <xf numFmtId="166" fontId="22" fillId="0" borderId="17" xfId="4" applyNumberFormat="1" applyFont="1" applyFill="1" applyBorder="1" applyAlignment="1">
      <alignment horizontal="right" vertical="center"/>
    </xf>
    <xf numFmtId="0" fontId="24" fillId="0" borderId="0" xfId="3" applyFont="1"/>
    <xf numFmtId="0" fontId="21" fillId="8" borderId="22" xfId="3" applyFont="1" applyFill="1" applyBorder="1" applyAlignment="1">
      <alignment horizontal="center" vertical="center" wrapText="1"/>
    </xf>
    <xf numFmtId="0" fontId="21" fillId="8" borderId="23" xfId="3" applyFont="1" applyFill="1" applyBorder="1" applyAlignment="1">
      <alignment horizontal="left" vertical="center" wrapText="1"/>
    </xf>
    <xf numFmtId="2" fontId="21" fillId="0" borderId="24" xfId="3" applyNumberFormat="1" applyFont="1" applyBorder="1" applyAlignment="1">
      <alignment horizontal="center" vertical="center" wrapText="1"/>
    </xf>
    <xf numFmtId="2" fontId="21" fillId="0" borderId="25" xfId="3" applyNumberFormat="1" applyFont="1" applyBorder="1" applyAlignment="1">
      <alignment horizontal="center" vertical="center" wrapText="1"/>
    </xf>
    <xf numFmtId="2" fontId="22" fillId="0" borderId="25" xfId="3" applyNumberFormat="1" applyFont="1" applyBorder="1" applyAlignment="1">
      <alignment horizontal="center" vertical="center" wrapText="1"/>
    </xf>
    <xf numFmtId="2" fontId="22" fillId="0" borderId="25" xfId="3" quotePrefix="1" applyNumberFormat="1" applyFont="1" applyBorder="1" applyAlignment="1">
      <alignment horizontal="center" vertical="center" wrapText="1"/>
    </xf>
    <xf numFmtId="166" fontId="22" fillId="0" borderId="25" xfId="4" applyNumberFormat="1" applyFont="1" applyFill="1" applyBorder="1" applyAlignment="1">
      <alignment horizontal="right" vertical="center"/>
    </xf>
    <xf numFmtId="166" fontId="23" fillId="0" borderId="25" xfId="4" applyNumberFormat="1" applyFont="1" applyFill="1" applyBorder="1" applyAlignment="1">
      <alignment horizontal="right" vertical="center"/>
    </xf>
    <xf numFmtId="166" fontId="22" fillId="0" borderId="23" xfId="4" applyNumberFormat="1" applyFont="1" applyFill="1" applyBorder="1" applyAlignment="1">
      <alignment horizontal="right" vertical="center"/>
    </xf>
    <xf numFmtId="166" fontId="22" fillId="0" borderId="26" xfId="4" applyNumberFormat="1" applyFont="1" applyFill="1" applyBorder="1" applyAlignment="1">
      <alignment horizontal="right" vertical="center"/>
    </xf>
    <xf numFmtId="2" fontId="21" fillId="8" borderId="24" xfId="3" applyNumberFormat="1" applyFont="1" applyFill="1" applyBorder="1" applyAlignment="1">
      <alignment horizontal="center" vertical="center" wrapText="1"/>
    </xf>
    <xf numFmtId="2" fontId="21" fillId="8" borderId="25" xfId="3" applyNumberFormat="1" applyFont="1" applyFill="1" applyBorder="1" applyAlignment="1">
      <alignment horizontal="center" vertical="center" wrapText="1"/>
    </xf>
    <xf numFmtId="166" fontId="23" fillId="9" borderId="25" xfId="4" applyNumberFormat="1" applyFont="1" applyFill="1" applyBorder="1" applyAlignment="1">
      <alignment horizontal="right" vertical="center"/>
    </xf>
    <xf numFmtId="166" fontId="23" fillId="9" borderId="26" xfId="4" applyNumberFormat="1" applyFont="1" applyFill="1" applyBorder="1" applyAlignment="1">
      <alignment horizontal="right" vertical="center"/>
    </xf>
    <xf numFmtId="2" fontId="21" fillId="8" borderId="32" xfId="3" applyNumberFormat="1" applyFont="1" applyFill="1" applyBorder="1" applyAlignment="1">
      <alignment horizontal="center" vertical="center" wrapText="1"/>
    </xf>
    <xf numFmtId="2" fontId="21" fillId="8" borderId="33" xfId="3" applyNumberFormat="1" applyFont="1" applyFill="1" applyBorder="1" applyAlignment="1">
      <alignment horizontal="center" vertical="center" wrapText="1"/>
    </xf>
    <xf numFmtId="2" fontId="22" fillId="0" borderId="33" xfId="3" applyNumberFormat="1" applyFont="1" applyBorder="1" applyAlignment="1">
      <alignment horizontal="center" vertical="center" wrapText="1"/>
    </xf>
    <xf numFmtId="166" fontId="22" fillId="0" borderId="33" xfId="4" applyNumberFormat="1" applyFont="1" applyFill="1" applyBorder="1" applyAlignment="1">
      <alignment horizontal="right" vertical="center"/>
    </xf>
    <xf numFmtId="166" fontId="23" fillId="0" borderId="33" xfId="4" applyNumberFormat="1" applyFont="1" applyFill="1" applyBorder="1" applyAlignment="1">
      <alignment horizontal="right" vertical="center"/>
    </xf>
    <xf numFmtId="166" fontId="22" fillId="0" borderId="34" xfId="4" applyNumberFormat="1" applyFont="1" applyFill="1" applyBorder="1" applyAlignment="1">
      <alignment horizontal="right" vertical="center"/>
    </xf>
    <xf numFmtId="166" fontId="23" fillId="9" borderId="35" xfId="4" applyNumberFormat="1" applyFont="1" applyFill="1" applyBorder="1" applyAlignment="1">
      <alignment horizontal="right" vertical="center"/>
    </xf>
    <xf numFmtId="166" fontId="23" fillId="9" borderId="33" xfId="4" applyNumberFormat="1" applyFont="1" applyFill="1" applyBorder="1" applyAlignment="1">
      <alignment horizontal="right" vertical="center"/>
    </xf>
    <xf numFmtId="2" fontId="21" fillId="8" borderId="38" xfId="3" applyNumberFormat="1" applyFont="1" applyFill="1" applyBorder="1" applyAlignment="1">
      <alignment horizontal="center" vertical="center" wrapText="1"/>
    </xf>
    <xf numFmtId="2" fontId="21" fillId="8" borderId="21" xfId="3" applyNumberFormat="1" applyFont="1" applyFill="1" applyBorder="1" applyAlignment="1">
      <alignment horizontal="center" vertical="center" wrapText="1"/>
    </xf>
    <xf numFmtId="2" fontId="22" fillId="0" borderId="21" xfId="3" applyNumberFormat="1" applyFont="1" applyBorder="1" applyAlignment="1">
      <alignment horizontal="center" vertical="center" wrapText="1"/>
    </xf>
    <xf numFmtId="166" fontId="23" fillId="9" borderId="21" xfId="4" applyNumberFormat="1" applyFont="1" applyFill="1" applyBorder="1" applyAlignment="1">
      <alignment horizontal="right" vertical="center"/>
    </xf>
    <xf numFmtId="2" fontId="22" fillId="0" borderId="39" xfId="3" applyNumberFormat="1" applyFont="1" applyBorder="1" applyAlignment="1">
      <alignment horizontal="center" vertical="center" wrapText="1"/>
    </xf>
    <xf numFmtId="166" fontId="22" fillId="0" borderId="39" xfId="4" applyNumberFormat="1" applyFont="1" applyFill="1" applyBorder="1" applyAlignment="1">
      <alignment horizontal="right" vertical="center"/>
    </xf>
    <xf numFmtId="166" fontId="22" fillId="0" borderId="28" xfId="4" applyNumberFormat="1" applyFont="1" applyFill="1" applyBorder="1" applyAlignment="1">
      <alignment horizontal="right" vertical="center"/>
    </xf>
    <xf numFmtId="166" fontId="22" fillId="0" borderId="27" xfId="4" applyNumberFormat="1" applyFont="1" applyFill="1" applyBorder="1" applyAlignment="1">
      <alignment horizontal="right" vertical="center"/>
    </xf>
    <xf numFmtId="2" fontId="21" fillId="8" borderId="40" xfId="3" applyNumberFormat="1" applyFont="1" applyFill="1" applyBorder="1" applyAlignment="1">
      <alignment horizontal="center" vertical="center" wrapText="1"/>
    </xf>
    <xf numFmtId="2" fontId="21" fillId="8" borderId="39" xfId="3" applyNumberFormat="1" applyFont="1" applyFill="1" applyBorder="1" applyAlignment="1">
      <alignment horizontal="center" vertical="center" wrapText="1"/>
    </xf>
    <xf numFmtId="2" fontId="22" fillId="3" borderId="39" xfId="3" applyNumberFormat="1" applyFont="1" applyFill="1" applyBorder="1" applyAlignment="1">
      <alignment horizontal="center" vertical="center" wrapText="1"/>
    </xf>
    <xf numFmtId="166" fontId="22" fillId="0" borderId="35" xfId="4" applyNumberFormat="1" applyFont="1" applyFill="1" applyBorder="1" applyAlignment="1">
      <alignment horizontal="right" vertical="center"/>
    </xf>
    <xf numFmtId="2" fontId="21" fillId="8" borderId="41" xfId="3" applyNumberFormat="1" applyFont="1" applyFill="1" applyBorder="1" applyAlignment="1">
      <alignment horizontal="center" vertical="center" wrapText="1"/>
    </xf>
    <xf numFmtId="2" fontId="21" fillId="8" borderId="42" xfId="3" applyNumberFormat="1" applyFont="1" applyFill="1" applyBorder="1" applyAlignment="1">
      <alignment horizontal="center" vertical="center" wrapText="1"/>
    </xf>
    <xf numFmtId="2" fontId="22" fillId="0" borderId="42" xfId="3" applyNumberFormat="1" applyFont="1" applyBorder="1" applyAlignment="1">
      <alignment horizontal="center" vertical="center" wrapText="1"/>
    </xf>
    <xf numFmtId="166" fontId="22" fillId="0" borderId="42" xfId="4" applyNumberFormat="1" applyFont="1" applyFill="1" applyBorder="1" applyAlignment="1">
      <alignment horizontal="right" vertical="center"/>
    </xf>
    <xf numFmtId="166" fontId="23" fillId="0" borderId="42" xfId="4" applyNumberFormat="1" applyFont="1" applyFill="1" applyBorder="1" applyAlignment="1">
      <alignment horizontal="right" vertical="center"/>
    </xf>
    <xf numFmtId="166" fontId="22" fillId="0" borderId="37" xfId="4" applyNumberFormat="1" applyFont="1" applyFill="1" applyBorder="1" applyAlignment="1">
      <alignment horizontal="right" vertical="center"/>
    </xf>
    <xf numFmtId="166" fontId="22" fillId="0" borderId="36" xfId="4" applyNumberFormat="1" applyFont="1" applyFill="1" applyBorder="1" applyAlignment="1">
      <alignment horizontal="right" vertical="center"/>
    </xf>
    <xf numFmtId="166" fontId="23" fillId="0" borderId="39" xfId="4" applyNumberFormat="1" applyFont="1" applyFill="1" applyBorder="1" applyAlignment="1">
      <alignment horizontal="right" vertical="center"/>
    </xf>
    <xf numFmtId="0" fontId="15" fillId="10" borderId="5" xfId="3" applyFont="1" applyFill="1" applyBorder="1" applyAlignment="1">
      <alignment horizontal="right" vertical="center"/>
    </xf>
    <xf numFmtId="0" fontId="15" fillId="10" borderId="8" xfId="3" applyFont="1" applyFill="1" applyBorder="1" applyAlignment="1">
      <alignment horizontal="left" vertical="center"/>
    </xf>
    <xf numFmtId="0" fontId="15" fillId="10" borderId="8" xfId="3" applyFont="1" applyFill="1" applyBorder="1" applyAlignment="1">
      <alignment horizontal="right" vertical="center"/>
    </xf>
    <xf numFmtId="0" fontId="15" fillId="10" borderId="6" xfId="3" applyFont="1" applyFill="1" applyBorder="1" applyAlignment="1">
      <alignment horizontal="right" vertical="center"/>
    </xf>
    <xf numFmtId="4" fontId="15" fillId="10" borderId="1" xfId="4" applyNumberFormat="1" applyFont="1" applyFill="1" applyBorder="1" applyAlignment="1">
      <alignment horizontal="center" vertical="center"/>
    </xf>
    <xf numFmtId="168" fontId="15" fillId="10" borderId="1" xfId="4" applyNumberFormat="1" applyFont="1" applyFill="1" applyBorder="1" applyAlignment="1">
      <alignment horizontal="center" vertical="center"/>
    </xf>
    <xf numFmtId="165" fontId="15" fillId="10" borderId="1" xfId="5" applyNumberFormat="1" applyFont="1" applyFill="1" applyBorder="1" applyAlignment="1">
      <alignment horizontal="right" vertical="center"/>
    </xf>
    <xf numFmtId="4" fontId="21" fillId="8" borderId="25" xfId="3" applyNumberFormat="1" applyFont="1" applyFill="1" applyBorder="1" applyAlignment="1">
      <alignment horizontal="center" vertical="center" wrapText="1"/>
    </xf>
    <xf numFmtId="4" fontId="22" fillId="0" borderId="25" xfId="4" applyNumberFormat="1" applyFont="1" applyFill="1" applyBorder="1" applyAlignment="1">
      <alignment horizontal="right" vertical="center"/>
    </xf>
    <xf numFmtId="4" fontId="22" fillId="0" borderId="17" xfId="4" applyNumberFormat="1" applyFont="1" applyFill="1" applyBorder="1" applyAlignment="1">
      <alignment horizontal="right" vertical="center"/>
    </xf>
    <xf numFmtId="4" fontId="22" fillId="0" borderId="24" xfId="4" applyNumberFormat="1" applyFont="1" applyFill="1" applyBorder="1" applyAlignment="1">
      <alignment horizontal="right" vertical="center"/>
    </xf>
    <xf numFmtId="4" fontId="22" fillId="0" borderId="23" xfId="4" applyNumberFormat="1" applyFont="1" applyFill="1" applyBorder="1" applyAlignment="1">
      <alignment horizontal="right" vertical="center"/>
    </xf>
    <xf numFmtId="169" fontId="23" fillId="9" borderId="24" xfId="4" applyNumberFormat="1" applyFont="1" applyFill="1" applyBorder="1" applyAlignment="1">
      <alignment horizontal="right" vertical="center"/>
    </xf>
    <xf numFmtId="169" fontId="23" fillId="9" borderId="25" xfId="4" applyNumberFormat="1" applyFont="1" applyFill="1" applyBorder="1" applyAlignment="1">
      <alignment horizontal="right" vertical="center"/>
    </xf>
    <xf numFmtId="4" fontId="21" fillId="8" borderId="39" xfId="3" applyNumberFormat="1" applyFont="1" applyFill="1" applyBorder="1" applyAlignment="1">
      <alignment horizontal="center" vertical="center" wrapText="1"/>
    </xf>
    <xf numFmtId="4" fontId="22" fillId="0" borderId="33" xfId="4" applyNumberFormat="1" applyFont="1" applyFill="1" applyBorder="1" applyAlignment="1">
      <alignment horizontal="right" vertical="center"/>
    </xf>
    <xf numFmtId="4" fontId="22" fillId="0" borderId="34" xfId="4" applyNumberFormat="1" applyFont="1" applyFill="1" applyBorder="1" applyAlignment="1">
      <alignment horizontal="right" vertical="center"/>
    </xf>
    <xf numFmtId="4" fontId="22" fillId="0" borderId="32" xfId="4" applyNumberFormat="1" applyFont="1" applyFill="1" applyBorder="1" applyAlignment="1">
      <alignment horizontal="right" vertical="center"/>
    </xf>
    <xf numFmtId="165" fontId="15" fillId="10" borderId="6" xfId="5" applyNumberFormat="1" applyFont="1" applyFill="1" applyBorder="1" applyAlignment="1">
      <alignment horizontal="right" vertical="center"/>
    </xf>
    <xf numFmtId="0" fontId="21" fillId="8" borderId="44" xfId="3" applyFont="1" applyFill="1" applyBorder="1" applyAlignment="1">
      <alignment horizontal="center" vertical="center" wrapText="1"/>
    </xf>
    <xf numFmtId="0" fontId="21" fillId="8" borderId="45" xfId="3" applyFont="1" applyFill="1" applyBorder="1" applyAlignment="1">
      <alignment horizontal="left" vertical="center" wrapText="1"/>
    </xf>
    <xf numFmtId="2" fontId="22" fillId="0" borderId="25" xfId="4" applyNumberFormat="1" applyFont="1" applyFill="1" applyBorder="1" applyAlignment="1">
      <alignment horizontal="right" vertical="center"/>
    </xf>
    <xf numFmtId="2" fontId="22" fillId="0" borderId="23" xfId="4" applyNumberFormat="1" applyFont="1" applyFill="1" applyBorder="1" applyAlignment="1">
      <alignment horizontal="right" vertical="center"/>
    </xf>
    <xf numFmtId="166" fontId="23" fillId="9" borderId="24" xfId="4" applyNumberFormat="1" applyFont="1" applyFill="1" applyBorder="1" applyAlignment="1">
      <alignment horizontal="right" vertical="center"/>
    </xf>
    <xf numFmtId="2" fontId="23" fillId="0" borderId="25" xfId="4" applyNumberFormat="1" applyFont="1" applyFill="1" applyBorder="1" applyAlignment="1">
      <alignment horizontal="right" vertical="center"/>
    </xf>
    <xf numFmtId="168" fontId="19" fillId="0" borderId="0" xfId="3" applyNumberFormat="1" applyFont="1" applyAlignment="1">
      <alignment horizontal="center"/>
    </xf>
    <xf numFmtId="0" fontId="19" fillId="0" borderId="46" xfId="3" applyFont="1" applyBorder="1"/>
    <xf numFmtId="0" fontId="17" fillId="0" borderId="0" xfId="3"/>
    <xf numFmtId="0" fontId="15" fillId="7" borderId="5" xfId="3" applyFont="1" applyFill="1" applyBorder="1" applyAlignment="1">
      <alignment horizontal="right" vertical="center"/>
    </xf>
    <xf numFmtId="0" fontId="15" fillId="7" borderId="8" xfId="3" applyFont="1" applyFill="1" applyBorder="1" applyAlignment="1">
      <alignment horizontal="right" vertical="center"/>
    </xf>
    <xf numFmtId="0" fontId="15" fillId="7" borderId="6" xfId="3" applyFont="1" applyFill="1" applyBorder="1" applyAlignment="1">
      <alignment horizontal="right" vertical="center"/>
    </xf>
    <xf numFmtId="4" fontId="15" fillId="7" borderId="1" xfId="4" applyNumberFormat="1" applyFont="1" applyFill="1" applyBorder="1" applyAlignment="1">
      <alignment horizontal="center" vertical="center"/>
    </xf>
    <xf numFmtId="168" fontId="15" fillId="7" borderId="1" xfId="4" applyNumberFormat="1" applyFont="1" applyFill="1" applyBorder="1" applyAlignment="1">
      <alignment horizontal="center" vertical="center"/>
    </xf>
    <xf numFmtId="165" fontId="15" fillId="7" borderId="1" xfId="4" applyNumberFormat="1" applyFont="1" applyFill="1" applyBorder="1" applyAlignment="1">
      <alignment horizontal="right" vertical="center"/>
    </xf>
    <xf numFmtId="165" fontId="15" fillId="7" borderId="6" xfId="4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43" fontId="5" fillId="4" borderId="3" xfId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5" fillId="5" borderId="5" xfId="3" applyFont="1" applyFill="1" applyBorder="1" applyAlignment="1">
      <alignment horizontal="center" vertical="center"/>
    </xf>
    <xf numFmtId="0" fontId="15" fillId="5" borderId="8" xfId="3" applyFont="1" applyFill="1" applyBorder="1" applyAlignment="1">
      <alignment horizontal="center" vertical="center"/>
    </xf>
    <xf numFmtId="0" fontId="15" fillId="5" borderId="6" xfId="3" applyFont="1" applyFill="1" applyBorder="1" applyAlignment="1">
      <alignment horizontal="center" vertical="center"/>
    </xf>
    <xf numFmtId="0" fontId="21" fillId="8" borderId="36" xfId="3" applyFont="1" applyFill="1" applyBorder="1" applyAlignment="1">
      <alignment horizontal="center" vertical="center" wrapText="1"/>
    </xf>
    <xf numFmtId="0" fontId="21" fillId="8" borderId="15" xfId="3" applyFont="1" applyFill="1" applyBorder="1" applyAlignment="1">
      <alignment horizontal="center" vertical="center" wrapText="1"/>
    </xf>
    <xf numFmtId="0" fontId="21" fillId="8" borderId="30" xfId="3" applyFont="1" applyFill="1" applyBorder="1" applyAlignment="1">
      <alignment horizontal="center" vertical="center" wrapText="1"/>
    </xf>
    <xf numFmtId="0" fontId="21" fillId="8" borderId="37" xfId="3" applyFont="1" applyFill="1" applyBorder="1" applyAlignment="1">
      <alignment horizontal="left" vertical="center" wrapText="1"/>
    </xf>
    <xf numFmtId="0" fontId="21" fillId="8" borderId="29" xfId="3" applyFont="1" applyFill="1" applyBorder="1" applyAlignment="1">
      <alignment horizontal="left" vertical="center" wrapText="1"/>
    </xf>
    <xf numFmtId="0" fontId="21" fillId="8" borderId="31" xfId="3" applyFont="1" applyFill="1" applyBorder="1" applyAlignment="1">
      <alignment horizontal="left" vertical="center" wrapText="1"/>
    </xf>
    <xf numFmtId="0" fontId="21" fillId="8" borderId="22" xfId="3" applyFont="1" applyFill="1" applyBorder="1" applyAlignment="1">
      <alignment horizontal="center" vertical="center" wrapText="1"/>
    </xf>
    <xf numFmtId="0" fontId="21" fillId="8" borderId="37" xfId="3" applyFont="1" applyFill="1" applyBorder="1" applyAlignment="1">
      <alignment horizontal="center" vertical="center" wrapText="1"/>
    </xf>
    <xf numFmtId="0" fontId="21" fillId="8" borderId="29" xfId="3" applyFont="1" applyFill="1" applyBorder="1" applyAlignment="1">
      <alignment horizontal="center" vertical="center" wrapText="1"/>
    </xf>
    <xf numFmtId="0" fontId="21" fillId="8" borderId="20" xfId="3" applyFont="1" applyFill="1" applyBorder="1" applyAlignment="1">
      <alignment horizontal="center" vertical="center" wrapText="1"/>
    </xf>
    <xf numFmtId="0" fontId="21" fillId="8" borderId="43" xfId="3" applyFont="1" applyFill="1" applyBorder="1" applyAlignment="1">
      <alignment horizontal="center" vertical="center" wrapText="1"/>
    </xf>
    <xf numFmtId="0" fontId="21" fillId="8" borderId="11" xfId="3" applyFont="1" applyFill="1" applyBorder="1" applyAlignment="1">
      <alignment horizontal="center" vertical="center" wrapText="1"/>
    </xf>
    <xf numFmtId="0" fontId="21" fillId="8" borderId="28" xfId="3" applyFont="1" applyFill="1" applyBorder="1" applyAlignment="1">
      <alignment horizontal="center" vertical="center" wrapText="1"/>
    </xf>
    <xf numFmtId="0" fontId="21" fillId="8" borderId="31" xfId="3" applyFont="1" applyFill="1" applyBorder="1" applyAlignment="1">
      <alignment horizontal="center" vertical="center" wrapText="1"/>
    </xf>
    <xf numFmtId="0" fontId="21" fillId="8" borderId="27" xfId="3" applyFont="1" applyFill="1" applyBorder="1" applyAlignment="1">
      <alignment horizontal="center" vertical="center" wrapText="1"/>
    </xf>
    <xf numFmtId="0" fontId="21" fillId="8" borderId="28" xfId="3" applyFont="1" applyFill="1" applyBorder="1" applyAlignment="1">
      <alignment horizontal="left" vertical="center" wrapText="1"/>
    </xf>
    <xf numFmtId="0" fontId="15" fillId="5" borderId="1" xfId="3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 wrapText="1"/>
    </xf>
    <xf numFmtId="43" fontId="11" fillId="6" borderId="2" xfId="1" applyFont="1" applyFill="1" applyBorder="1" applyAlignment="1">
      <alignment horizontal="center" vertical="center"/>
    </xf>
    <xf numFmtId="43" fontId="11" fillId="6" borderId="3" xfId="1" applyFont="1" applyFill="1" applyBorder="1" applyAlignment="1">
      <alignment horizontal="center" vertical="center"/>
    </xf>
    <xf numFmtId="43" fontId="11" fillId="6" borderId="4" xfId="1" applyFont="1" applyFill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164" fontId="11" fillId="0" borderId="3" xfId="1" applyNumberFormat="1" applyFont="1" applyBorder="1" applyAlignment="1">
      <alignment horizontal="center" vertical="center"/>
    </xf>
    <xf numFmtId="43" fontId="16" fillId="0" borderId="2" xfId="1" applyFont="1" applyBorder="1" applyAlignment="1">
      <alignment horizontal="center" vertical="center" wrapText="1"/>
    </xf>
    <xf numFmtId="43" fontId="16" fillId="0" borderId="3" xfId="1" applyFont="1" applyBorder="1" applyAlignment="1">
      <alignment horizontal="center" vertical="center" wrapText="1"/>
    </xf>
    <xf numFmtId="43" fontId="16" fillId="0" borderId="4" xfId="1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/>
    </xf>
    <xf numFmtId="164" fontId="11" fillId="4" borderId="2" xfId="1" applyNumberFormat="1" applyFont="1" applyFill="1" applyBorder="1" applyAlignment="1">
      <alignment horizontal="center" vertical="center"/>
    </xf>
    <xf numFmtId="164" fontId="11" fillId="4" borderId="3" xfId="1" applyNumberFormat="1" applyFont="1" applyFill="1" applyBorder="1" applyAlignment="1">
      <alignment horizontal="center" vertical="center"/>
    </xf>
    <xf numFmtId="164" fontId="11" fillId="4" borderId="4" xfId="1" applyNumberFormat="1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center" vertical="center" wrapText="1"/>
    </xf>
    <xf numFmtId="43" fontId="11" fillId="0" borderId="4" xfId="1" applyFont="1" applyFill="1" applyBorder="1" applyAlignment="1">
      <alignment horizontal="center" vertical="center" wrapText="1"/>
    </xf>
    <xf numFmtId="43" fontId="11" fillId="7" borderId="2" xfId="1" applyFont="1" applyFill="1" applyBorder="1" applyAlignment="1">
      <alignment horizontal="center" vertical="center" wrapText="1"/>
    </xf>
    <xf numFmtId="43" fontId="11" fillId="7" borderId="3" xfId="1" applyFont="1" applyFill="1" applyBorder="1" applyAlignment="1">
      <alignment horizontal="center" vertical="center" wrapText="1"/>
    </xf>
    <xf numFmtId="43" fontId="11" fillId="7" borderId="4" xfId="1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43" fontId="11" fillId="0" borderId="3" xfId="1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43" fontId="16" fillId="7" borderId="2" xfId="1" applyFont="1" applyFill="1" applyBorder="1" applyAlignment="1">
      <alignment horizontal="center" vertical="center" wrapText="1"/>
    </xf>
    <xf numFmtId="43" fontId="16" fillId="7" borderId="3" xfId="1" applyFont="1" applyFill="1" applyBorder="1" applyAlignment="1">
      <alignment horizontal="center" vertical="center" wrapText="1"/>
    </xf>
    <xf numFmtId="43" fontId="16" fillId="7" borderId="4" xfId="1" applyFont="1" applyFill="1" applyBorder="1" applyAlignment="1">
      <alignment horizontal="center" vertical="center" wrapText="1"/>
    </xf>
    <xf numFmtId="164" fontId="11" fillId="6" borderId="2" xfId="1" applyNumberFormat="1" applyFont="1" applyFill="1" applyBorder="1" applyAlignment="1">
      <alignment horizontal="center" vertical="center"/>
    </xf>
    <xf numFmtId="164" fontId="11" fillId="6" borderId="4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3" xr:uid="{00000000-0005-0000-0000-000001000000}"/>
    <cellStyle name="Porcentagem" xfId="2" builtinId="5"/>
    <cellStyle name="Porcentagem 2" xfId="5" xr:uid="{00000000-0005-0000-0000-000003000000}"/>
    <cellStyle name="Separador de milhares 2" xfId="4" xr:uid="{00000000-0005-0000-0000-000005000000}"/>
    <cellStyle name="Vírgula" xfId="1" builtinId="3"/>
    <cellStyle name="Vírgula 2" xfId="6" xr:uid="{00000000-0005-0000-0000-000006000000}"/>
  </cellStyles>
  <dxfs count="0"/>
  <tableStyles count="0" defaultTableStyle="TableStyleMedium9" defaultPivotStyle="PivotStyleLight16"/>
  <colors>
    <mruColors>
      <color rgb="FFFFFFCC"/>
      <color rgb="FFFFFF99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QUIVOS%20QG%20PC1/PPP%20RODOVIAS%20MG%20-%202015/LOTE%20POUSO%20ALEGRE%20CONSOLIDADO/MODELAGEM%20FINANCEIRA%20LOTE%20POUSO%20ALEGRE%20CONSOLIDADO/CAPEX%20-%20PMI-MG%20-%20Lote%20Pouso%20Alegr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-MG"/>
      <sheetName val="CPUs"/>
      <sheetName val="Sicro"/>
      <sheetName val="BDI"/>
      <sheetName val="Índices"/>
      <sheetName val="Resumo Geral"/>
      <sheetName val="Gestão Ambiental"/>
      <sheetName val="Edificações"/>
      <sheetName val="TI"/>
      <sheetName val="Recuperação"/>
      <sheetName val="Manutenção"/>
      <sheetName val="Premissas Dupl."/>
      <sheetName val="Duplicação"/>
      <sheetName val="Dupl. Resumo"/>
      <sheetName val="Premissas Contornos"/>
      <sheetName val="Contornos"/>
      <sheetName val="Premissas Fx Adicionais"/>
      <sheetName val="Faixas Adicionais"/>
      <sheetName val="Premissas Marginais"/>
      <sheetName val="Marginais"/>
      <sheetName val="Passarelas"/>
      <sheetName val="Melhoria de Acessos"/>
      <sheetName val="Trevo Completo em Desnível"/>
      <sheetName val="Interseçao em Nível - 3 Ramos"/>
      <sheetName val="Interseção em Nível - 4 Ramos"/>
      <sheetName val="Melhorias Interseções"/>
      <sheetName val="Acostamento"/>
      <sheetName val="Parada Ônibus"/>
      <sheetName val="Travessia Pedes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J26"/>
  <sheetViews>
    <sheetView showGridLines="0" tabSelected="1" zoomScale="80" zoomScaleNormal="80" zoomScaleSheetLayoutView="75" workbookViewId="0">
      <pane xSplit="2" ySplit="9" topLeftCell="C10" activePane="bottomRight" state="frozen"/>
      <selection pane="bottomRight" activeCell="C10" sqref="C10"/>
      <selection pane="bottomLeft" activeCell="A11" sqref="A11"/>
      <selection pane="topRight" activeCell="C1" sqref="C1"/>
    </sheetView>
  </sheetViews>
  <sheetFormatPr defaultRowHeight="14.45"/>
  <cols>
    <col min="1" max="1" width="14.7109375" customWidth="1"/>
    <col min="2" max="2" width="15.7109375" customWidth="1"/>
    <col min="3" max="3" width="13.7109375" customWidth="1"/>
    <col min="4" max="7" width="12.7109375" customWidth="1"/>
    <col min="8" max="14" width="14.7109375" customWidth="1"/>
    <col min="15" max="16" width="16.7109375" customWidth="1"/>
    <col min="17" max="17" width="12.7109375" customWidth="1"/>
    <col min="18" max="21" width="14.7109375" customWidth="1"/>
  </cols>
  <sheetData>
    <row r="1" spans="1:140" s="3" customFormat="1" ht="30" customHeight="1" thickTop="1" thickBot="1">
      <c r="A1" s="12" t="s">
        <v>0</v>
      </c>
      <c r="B1" s="12"/>
      <c r="C1" s="12"/>
      <c r="D1" s="12"/>
      <c r="E1" s="12"/>
      <c r="F1" s="12"/>
      <c r="G1" s="1"/>
      <c r="H1" s="1"/>
      <c r="I1" s="1"/>
      <c r="J1" s="1"/>
      <c r="K1" s="1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ht="3" customHeight="1" thickTop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22.5" customHeigh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3" customFormat="1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</row>
    <row r="5" spans="1:140" s="3" customFormat="1" ht="24.95" customHeight="1">
      <c r="A5" s="16" t="s">
        <v>2</v>
      </c>
      <c r="B5" s="16"/>
      <c r="C5" s="16"/>
      <c r="D5" s="16"/>
      <c r="E5" s="16"/>
      <c r="F5" s="6"/>
      <c r="G5" s="6"/>
      <c r="H5" s="6"/>
      <c r="I5" s="6"/>
      <c r="J5" s="16" t="s">
        <v>3</v>
      </c>
      <c r="K5" s="16"/>
      <c r="L5" s="6"/>
      <c r="M5" s="6"/>
      <c r="N5" s="6"/>
      <c r="O5" s="6"/>
      <c r="P5" s="16" t="s">
        <v>3</v>
      </c>
      <c r="Q5" s="16"/>
      <c r="R5" s="16"/>
      <c r="S5" s="6"/>
      <c r="T5" s="6"/>
      <c r="U5" s="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</row>
    <row r="6" spans="1:140" s="3" customFormat="1" ht="3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140" ht="30" customHeight="1">
      <c r="A7" s="164" t="s">
        <v>4</v>
      </c>
      <c r="B7" s="164" t="s">
        <v>5</v>
      </c>
      <c r="C7" s="166" t="s">
        <v>6</v>
      </c>
      <c r="D7" s="166" t="s">
        <v>7</v>
      </c>
      <c r="E7" s="166" t="s">
        <v>8</v>
      </c>
      <c r="F7" s="168" t="s">
        <v>9</v>
      </c>
      <c r="G7" s="169"/>
      <c r="H7" s="169"/>
      <c r="I7" s="170"/>
      <c r="J7" s="166" t="s">
        <v>10</v>
      </c>
      <c r="K7" s="166" t="s">
        <v>11</v>
      </c>
      <c r="L7" s="166" t="s">
        <v>12</v>
      </c>
      <c r="M7" s="166" t="s">
        <v>13</v>
      </c>
      <c r="N7" s="166" t="s">
        <v>14</v>
      </c>
      <c r="O7" s="164" t="s">
        <v>15</v>
      </c>
      <c r="P7" s="166" t="s">
        <v>16</v>
      </c>
      <c r="Q7" s="166" t="s">
        <v>17</v>
      </c>
      <c r="R7" s="166" t="s">
        <v>18</v>
      </c>
      <c r="S7" s="175"/>
      <c r="T7" s="166" t="s">
        <v>19</v>
      </c>
      <c r="U7" s="175"/>
    </row>
    <row r="8" spans="1:140" ht="30" customHeight="1">
      <c r="A8" s="165"/>
      <c r="B8" s="165"/>
      <c r="C8" s="167"/>
      <c r="D8" s="167"/>
      <c r="E8" s="167"/>
      <c r="F8" s="166" t="s">
        <v>20</v>
      </c>
      <c r="G8" s="171"/>
      <c r="H8" s="168" t="s">
        <v>21</v>
      </c>
      <c r="I8" s="170"/>
      <c r="J8" s="167"/>
      <c r="K8" s="167"/>
      <c r="L8" s="167"/>
      <c r="M8" s="167"/>
      <c r="N8" s="167"/>
      <c r="O8" s="165"/>
      <c r="P8" s="167"/>
      <c r="Q8" s="167"/>
      <c r="R8" s="176"/>
      <c r="S8" s="177"/>
      <c r="T8" s="176"/>
      <c r="U8" s="177"/>
    </row>
    <row r="9" spans="1:140" ht="30" customHeight="1">
      <c r="A9" s="165"/>
      <c r="B9" s="165"/>
      <c r="C9" s="167"/>
      <c r="D9" s="167"/>
      <c r="E9" s="167"/>
      <c r="F9" s="26" t="s">
        <v>22</v>
      </c>
      <c r="G9" s="26" t="s">
        <v>23</v>
      </c>
      <c r="H9" s="26" t="s">
        <v>24</v>
      </c>
      <c r="I9" s="26" t="s">
        <v>25</v>
      </c>
      <c r="J9" s="167"/>
      <c r="K9" s="167"/>
      <c r="L9" s="167"/>
      <c r="M9" s="167"/>
      <c r="N9" s="167"/>
      <c r="O9" s="172"/>
      <c r="P9" s="167"/>
      <c r="Q9" s="167"/>
      <c r="R9" s="26" t="s">
        <v>26</v>
      </c>
      <c r="S9" s="26" t="s">
        <v>27</v>
      </c>
      <c r="T9" s="26" t="s">
        <v>26</v>
      </c>
      <c r="U9" s="26" t="s">
        <v>27</v>
      </c>
    </row>
    <row r="10" spans="1:140" ht="24.95" customHeight="1">
      <c r="A10" s="21">
        <v>1</v>
      </c>
      <c r="B10" s="14" t="s">
        <v>28</v>
      </c>
      <c r="C10" s="36">
        <f>'BR-135'!B22</f>
        <v>54.399999999999977</v>
      </c>
      <c r="D10" s="36">
        <f>'BR-135'!C22</f>
        <v>0</v>
      </c>
      <c r="E10" s="38">
        <f>'BR-135'!D22</f>
        <v>18</v>
      </c>
      <c r="F10" s="36">
        <f>'BR-135'!E22</f>
        <v>0</v>
      </c>
      <c r="G10" s="36">
        <f>'BR-135'!F22</f>
        <v>0</v>
      </c>
      <c r="H10" s="36">
        <f>'BR-135'!G22</f>
        <v>0</v>
      </c>
      <c r="I10" s="48">
        <f>SUM(F10:H10)</f>
        <v>0</v>
      </c>
      <c r="J10" s="38">
        <f>'BR-135'!I22</f>
        <v>2</v>
      </c>
      <c r="K10" s="38">
        <f>'BR-135'!J22</f>
        <v>0</v>
      </c>
      <c r="L10" s="38">
        <f>'BR-135'!K22</f>
        <v>0</v>
      </c>
      <c r="M10" s="38">
        <f>'BR-135'!L22</f>
        <v>7</v>
      </c>
      <c r="N10" s="38">
        <f>'BR-135'!M22</f>
        <v>2</v>
      </c>
      <c r="O10" s="38">
        <f>'BR-135'!N22</f>
        <v>0</v>
      </c>
      <c r="P10" s="36">
        <f>'BR-135'!O22</f>
        <v>0</v>
      </c>
      <c r="Q10" s="36">
        <f>'BR-135'!P22</f>
        <v>0</v>
      </c>
      <c r="R10" s="38">
        <f>'BR-135'!Q22</f>
        <v>10</v>
      </c>
      <c r="S10" s="173" t="s">
        <v>29</v>
      </c>
      <c r="T10" s="38">
        <f>'BR-135'!S22</f>
        <v>2</v>
      </c>
      <c r="U10" s="173" t="s">
        <v>30</v>
      </c>
    </row>
    <row r="11" spans="1:140" ht="24.95" customHeight="1">
      <c r="A11" s="21">
        <v>2</v>
      </c>
      <c r="B11" s="14" t="s">
        <v>28</v>
      </c>
      <c r="C11" s="36">
        <f>'BR-135'!B35</f>
        <v>39.900000000000091</v>
      </c>
      <c r="D11" s="36">
        <f>'BR-135'!C35</f>
        <v>0.29999999999995453</v>
      </c>
      <c r="E11" s="38">
        <f>'BR-135'!D35</f>
        <v>13</v>
      </c>
      <c r="F11" s="36">
        <f>'BR-135'!E35</f>
        <v>0</v>
      </c>
      <c r="G11" s="36">
        <f>'BR-135'!F35</f>
        <v>0</v>
      </c>
      <c r="H11" s="36">
        <f>'BR-135'!G35</f>
        <v>0</v>
      </c>
      <c r="I11" s="48">
        <f t="shared" ref="I11:I17" si="0">SUM(F11:H11)</f>
        <v>0</v>
      </c>
      <c r="J11" s="38">
        <f>'BR-135'!I35</f>
        <v>3</v>
      </c>
      <c r="K11" s="38">
        <f>'BR-135'!J35</f>
        <v>0</v>
      </c>
      <c r="L11" s="38">
        <f>'BR-135'!K35</f>
        <v>0</v>
      </c>
      <c r="M11" s="38">
        <f>'BR-135'!L35</f>
        <v>5</v>
      </c>
      <c r="N11" s="38">
        <f>'BR-135'!M35</f>
        <v>1</v>
      </c>
      <c r="O11" s="38">
        <f>'BR-135'!N35</f>
        <v>0</v>
      </c>
      <c r="P11" s="36">
        <f>'BR-135'!O35</f>
        <v>0</v>
      </c>
      <c r="Q11" s="36">
        <f>'BR-135'!P35</f>
        <v>0</v>
      </c>
      <c r="R11" s="38">
        <f>'BR-135'!Q35</f>
        <v>8</v>
      </c>
      <c r="S11" s="174"/>
      <c r="T11" s="38">
        <f>'BR-135'!S35</f>
        <v>2</v>
      </c>
      <c r="U11" s="174"/>
    </row>
    <row r="12" spans="1:140" ht="24.95" customHeight="1">
      <c r="A12" s="21">
        <v>3</v>
      </c>
      <c r="B12" s="14" t="s">
        <v>28</v>
      </c>
      <c r="C12" s="36">
        <f>'BR-135'!B46</f>
        <v>0</v>
      </c>
      <c r="D12" s="36">
        <f>'BR-135'!C46</f>
        <v>0.84999999999990905</v>
      </c>
      <c r="E12" s="38">
        <f>'BR-135'!D46</f>
        <v>21</v>
      </c>
      <c r="F12" s="36">
        <f>'BR-135'!E46</f>
        <v>16.450000000000387</v>
      </c>
      <c r="G12" s="36">
        <f>'BR-135'!F46</f>
        <v>14.249999999999886</v>
      </c>
      <c r="H12" s="36">
        <f>'BR-135'!G46</f>
        <v>0</v>
      </c>
      <c r="I12" s="48">
        <f t="shared" si="0"/>
        <v>30.700000000000273</v>
      </c>
      <c r="J12" s="38">
        <f>'BR-135'!I46</f>
        <v>2</v>
      </c>
      <c r="K12" s="38">
        <f>'BR-135'!J46</f>
        <v>0</v>
      </c>
      <c r="L12" s="38">
        <f>'BR-135'!K46</f>
        <v>0</v>
      </c>
      <c r="M12" s="38">
        <f>'BR-135'!L46</f>
        <v>4</v>
      </c>
      <c r="N12" s="38">
        <f>'BR-135'!M46</f>
        <v>0</v>
      </c>
      <c r="O12" s="38">
        <f>'BR-135'!N46</f>
        <v>0</v>
      </c>
      <c r="P12" s="36">
        <f>'BR-135'!O46</f>
        <v>0</v>
      </c>
      <c r="Q12" s="36">
        <f>'BR-135'!P46</f>
        <v>0</v>
      </c>
      <c r="R12" s="38">
        <f>'BR-135'!Q46</f>
        <v>12</v>
      </c>
      <c r="S12" s="174"/>
      <c r="T12" s="38">
        <f>'BR-135'!S46</f>
        <v>2</v>
      </c>
      <c r="U12" s="174"/>
      <c r="V12" s="8"/>
    </row>
    <row r="13" spans="1:140" ht="24.95" customHeight="1">
      <c r="A13" s="21">
        <v>4</v>
      </c>
      <c r="B13" s="14" t="s">
        <v>28</v>
      </c>
      <c r="C13" s="36">
        <f>'BR-135'!B52</f>
        <v>0</v>
      </c>
      <c r="D13" s="36">
        <f>'BR-135'!C52</f>
        <v>0.44999999999998863</v>
      </c>
      <c r="E13" s="38">
        <f>'BR-135'!D52</f>
        <v>18</v>
      </c>
      <c r="F13" s="36">
        <f>'BR-135'!E52</f>
        <v>13.999999999999977</v>
      </c>
      <c r="G13" s="36">
        <f>'BR-135'!F52</f>
        <v>13.100000000000136</v>
      </c>
      <c r="H13" s="36">
        <f>'BR-135'!G52</f>
        <v>0</v>
      </c>
      <c r="I13" s="48">
        <f t="shared" si="0"/>
        <v>27.100000000000115</v>
      </c>
      <c r="J13" s="38">
        <f>'BR-135'!I52</f>
        <v>3</v>
      </c>
      <c r="K13" s="38">
        <f>'BR-135'!J52</f>
        <v>0</v>
      </c>
      <c r="L13" s="38">
        <f>'BR-135'!K52</f>
        <v>0</v>
      </c>
      <c r="M13" s="38">
        <f>'BR-135'!L52</f>
        <v>0</v>
      </c>
      <c r="N13" s="38">
        <f>'BR-135'!M52</f>
        <v>0</v>
      </c>
      <c r="O13" s="38">
        <f>'BR-135'!N52</f>
        <v>0</v>
      </c>
      <c r="P13" s="36">
        <f>'BR-135'!O52</f>
        <v>0</v>
      </c>
      <c r="Q13" s="36">
        <f>'BR-135'!P52</f>
        <v>0</v>
      </c>
      <c r="R13" s="38">
        <f>'BR-135'!Q52</f>
        <v>10</v>
      </c>
      <c r="S13" s="174"/>
      <c r="T13" s="38">
        <f>'BR-135'!S52</f>
        <v>2</v>
      </c>
      <c r="U13" s="174"/>
    </row>
    <row r="14" spans="1:140" ht="24.95" customHeight="1">
      <c r="A14" s="21">
        <v>5</v>
      </c>
      <c r="B14" s="14" t="s">
        <v>28</v>
      </c>
      <c r="C14" s="36">
        <f>'BR-135'!B58</f>
        <v>0</v>
      </c>
      <c r="D14" s="36">
        <f>'BR-135'!C58</f>
        <v>0</v>
      </c>
      <c r="E14" s="38">
        <f>'BR-135'!D58</f>
        <v>14</v>
      </c>
      <c r="F14" s="36">
        <f>'BR-135'!E58</f>
        <v>8.6999999999999318</v>
      </c>
      <c r="G14" s="36">
        <f>'BR-135'!F58</f>
        <v>11.000000000000057</v>
      </c>
      <c r="H14" s="36">
        <f>'BR-135'!G58</f>
        <v>0</v>
      </c>
      <c r="I14" s="48">
        <f t="shared" si="0"/>
        <v>19.699999999999989</v>
      </c>
      <c r="J14" s="38">
        <f>'BR-135'!I58</f>
        <v>0</v>
      </c>
      <c r="K14" s="38">
        <f>'BR-135'!J58</f>
        <v>0</v>
      </c>
      <c r="L14" s="38">
        <f>'BR-135'!K58</f>
        <v>0</v>
      </c>
      <c r="M14" s="38">
        <f>'BR-135'!L58</f>
        <v>3</v>
      </c>
      <c r="N14" s="38">
        <f>'BR-135'!M58</f>
        <v>0</v>
      </c>
      <c r="O14" s="38">
        <f>'BR-135'!N58</f>
        <v>0</v>
      </c>
      <c r="P14" s="36">
        <f>'BR-135'!O58</f>
        <v>0</v>
      </c>
      <c r="Q14" s="36">
        <f>'BR-135'!P58</f>
        <v>0</v>
      </c>
      <c r="R14" s="38">
        <f>'BR-135'!Q58</f>
        <v>8</v>
      </c>
      <c r="S14" s="174"/>
      <c r="T14" s="38">
        <f>'BR-135'!S58</f>
        <v>0</v>
      </c>
      <c r="U14" s="174"/>
    </row>
    <row r="15" spans="1:140" ht="24.95" customHeight="1">
      <c r="A15" s="21">
        <v>6</v>
      </c>
      <c r="B15" s="14" t="s">
        <v>28</v>
      </c>
      <c r="C15" s="36">
        <f>'BR-135'!B80</f>
        <v>42.350000000000023</v>
      </c>
      <c r="D15" s="36">
        <f>'BR-135'!C80</f>
        <v>4.4500000000000455</v>
      </c>
      <c r="E15" s="38">
        <f>'BR-135'!D80</f>
        <v>11</v>
      </c>
      <c r="F15" s="36">
        <f>'BR-135'!E80</f>
        <v>4</v>
      </c>
      <c r="G15" s="36">
        <f>'BR-135'!F80</f>
        <v>4</v>
      </c>
      <c r="H15" s="36">
        <f>'BR-135'!G80</f>
        <v>0</v>
      </c>
      <c r="I15" s="48">
        <f t="shared" si="0"/>
        <v>8</v>
      </c>
      <c r="J15" s="38">
        <f>'BR-135'!I80</f>
        <v>4</v>
      </c>
      <c r="K15" s="38">
        <f>'BR-135'!J80</f>
        <v>0</v>
      </c>
      <c r="L15" s="38">
        <f>'BR-135'!K80</f>
        <v>0</v>
      </c>
      <c r="M15" s="38">
        <f>'BR-135'!L80</f>
        <v>4</v>
      </c>
      <c r="N15" s="38">
        <f>'BR-135'!M80</f>
        <v>4</v>
      </c>
      <c r="O15" s="38">
        <f>'BR-135'!N80</f>
        <v>0</v>
      </c>
      <c r="P15" s="36">
        <f>'BR-135'!O80</f>
        <v>0</v>
      </c>
      <c r="Q15" s="36">
        <f>'BR-135'!P80</f>
        <v>0</v>
      </c>
      <c r="R15" s="38">
        <f>'BR-135'!Q80</f>
        <v>8</v>
      </c>
      <c r="S15" s="174"/>
      <c r="T15" s="38">
        <f>'BR-135'!S80</f>
        <v>2</v>
      </c>
      <c r="U15" s="174"/>
    </row>
    <row r="16" spans="1:140" ht="24.95" customHeight="1">
      <c r="A16" s="9"/>
      <c r="B16" s="18" t="s">
        <v>31</v>
      </c>
      <c r="C16" s="37">
        <f t="shared" ref="C16:R16" si="1">SUM(C10:C15)</f>
        <v>136.65000000000009</v>
      </c>
      <c r="D16" s="37">
        <f t="shared" si="1"/>
        <v>6.0499999999998977</v>
      </c>
      <c r="E16" s="39">
        <f t="shared" si="1"/>
        <v>95</v>
      </c>
      <c r="F16" s="37">
        <f t="shared" si="1"/>
        <v>43.150000000000297</v>
      </c>
      <c r="G16" s="37">
        <f t="shared" si="1"/>
        <v>42.35000000000008</v>
      </c>
      <c r="H16" s="37">
        <f t="shared" si="1"/>
        <v>0</v>
      </c>
      <c r="I16" s="37">
        <f t="shared" si="1"/>
        <v>85.500000000000369</v>
      </c>
      <c r="J16" s="39">
        <f t="shared" si="1"/>
        <v>14</v>
      </c>
      <c r="K16" s="39">
        <f t="shared" si="1"/>
        <v>0</v>
      </c>
      <c r="L16" s="39">
        <f t="shared" si="1"/>
        <v>0</v>
      </c>
      <c r="M16" s="39">
        <f t="shared" si="1"/>
        <v>23</v>
      </c>
      <c r="N16" s="39">
        <f t="shared" si="1"/>
        <v>7</v>
      </c>
      <c r="O16" s="39">
        <f t="shared" si="1"/>
        <v>0</v>
      </c>
      <c r="P16" s="37">
        <f t="shared" si="1"/>
        <v>0</v>
      </c>
      <c r="Q16" s="37">
        <f t="shared" si="1"/>
        <v>0</v>
      </c>
      <c r="R16" s="39">
        <f t="shared" si="1"/>
        <v>56</v>
      </c>
      <c r="S16" s="37"/>
      <c r="T16" s="39">
        <f>SUM(T10:T15)</f>
        <v>10</v>
      </c>
      <c r="U16" s="37"/>
    </row>
    <row r="17" spans="1:21" ht="45.6">
      <c r="A17" s="21">
        <v>7</v>
      </c>
      <c r="B17" s="17" t="s">
        <v>32</v>
      </c>
      <c r="C17" s="36">
        <f>'MG-231'!B16</f>
        <v>0</v>
      </c>
      <c r="D17" s="36">
        <f>'MG-231'!C16</f>
        <v>0</v>
      </c>
      <c r="E17" s="38">
        <f>'MG-231'!D16</f>
        <v>10</v>
      </c>
      <c r="F17" s="36">
        <f>'MG-231'!E16</f>
        <v>6.1499999999999986</v>
      </c>
      <c r="G17" s="36">
        <f>'MG-231'!F16</f>
        <v>6.5</v>
      </c>
      <c r="H17" s="36">
        <f>'MG-231'!G16</f>
        <v>0</v>
      </c>
      <c r="I17" s="48">
        <f t="shared" si="0"/>
        <v>12.649999999999999</v>
      </c>
      <c r="J17" s="38">
        <f>'MG-231'!I16</f>
        <v>0</v>
      </c>
      <c r="K17" s="38">
        <f>'MG-231'!J16</f>
        <v>2</v>
      </c>
      <c r="L17" s="38">
        <f>'MG-231'!K16</f>
        <v>1</v>
      </c>
      <c r="M17" s="38">
        <f>'MG-231'!L16</f>
        <v>0</v>
      </c>
      <c r="N17" s="38">
        <f>'MG-231'!M16</f>
        <v>0</v>
      </c>
      <c r="O17" s="38">
        <f>'MG-231'!N16</f>
        <v>0</v>
      </c>
      <c r="P17" s="36">
        <f>'MG-231'!O16</f>
        <v>0</v>
      </c>
      <c r="Q17" s="36">
        <f>'MG-231'!P16</f>
        <v>3.5</v>
      </c>
      <c r="R17" s="38">
        <f>'MG-231'!Q16</f>
        <v>4</v>
      </c>
      <c r="S17" s="55" t="s">
        <v>29</v>
      </c>
      <c r="T17" s="54">
        <f>'MG-231'!S10</f>
        <v>2</v>
      </c>
      <c r="U17" s="55" t="s">
        <v>30</v>
      </c>
    </row>
    <row r="18" spans="1:21" ht="24.95" customHeight="1">
      <c r="A18" s="9"/>
      <c r="B18" s="18" t="s">
        <v>33</v>
      </c>
      <c r="C18" s="37">
        <f t="shared" ref="C18:U18" si="2">SUM(C17:C17)</f>
        <v>0</v>
      </c>
      <c r="D18" s="37">
        <f t="shared" si="2"/>
        <v>0</v>
      </c>
      <c r="E18" s="39">
        <f t="shared" si="2"/>
        <v>10</v>
      </c>
      <c r="F18" s="37">
        <f t="shared" si="2"/>
        <v>6.1499999999999986</v>
      </c>
      <c r="G18" s="37">
        <f t="shared" si="2"/>
        <v>6.5</v>
      </c>
      <c r="H18" s="37">
        <f t="shared" si="2"/>
        <v>0</v>
      </c>
      <c r="I18" s="37">
        <f t="shared" si="2"/>
        <v>12.649999999999999</v>
      </c>
      <c r="J18" s="39">
        <f t="shared" si="2"/>
        <v>0</v>
      </c>
      <c r="K18" s="39">
        <f t="shared" si="2"/>
        <v>2</v>
      </c>
      <c r="L18" s="39">
        <f t="shared" si="2"/>
        <v>1</v>
      </c>
      <c r="M18" s="39">
        <f t="shared" si="2"/>
        <v>0</v>
      </c>
      <c r="N18" s="39">
        <f t="shared" si="2"/>
        <v>0</v>
      </c>
      <c r="O18" s="39">
        <f t="shared" si="2"/>
        <v>0</v>
      </c>
      <c r="P18" s="37">
        <f t="shared" si="2"/>
        <v>0</v>
      </c>
      <c r="Q18" s="37">
        <f t="shared" si="2"/>
        <v>3.5</v>
      </c>
      <c r="R18" s="39">
        <f t="shared" si="2"/>
        <v>4</v>
      </c>
      <c r="S18" s="37">
        <f t="shared" si="2"/>
        <v>0</v>
      </c>
      <c r="T18" s="39">
        <f t="shared" si="2"/>
        <v>2</v>
      </c>
      <c r="U18" s="37">
        <f t="shared" si="2"/>
        <v>0</v>
      </c>
    </row>
    <row r="19" spans="1:21" ht="45.6">
      <c r="A19" s="22">
        <v>8</v>
      </c>
      <c r="B19" s="14" t="s">
        <v>34</v>
      </c>
      <c r="C19" s="36">
        <f>'LMG-754'!B19</f>
        <v>0</v>
      </c>
      <c r="D19" s="36">
        <f>'LMG-754'!C19</f>
        <v>0</v>
      </c>
      <c r="E19" s="38">
        <f>'LMG-754'!D19</f>
        <v>15</v>
      </c>
      <c r="F19" s="36">
        <f>'LMG-754'!E19</f>
        <v>0</v>
      </c>
      <c r="G19" s="36">
        <f>'LMG-754'!F19</f>
        <v>0</v>
      </c>
      <c r="H19" s="36">
        <f>'LMG-754'!G19</f>
        <v>11.85</v>
      </c>
      <c r="I19" s="48">
        <f>SUM(F19:H19)</f>
        <v>11.85</v>
      </c>
      <c r="J19" s="38">
        <f>'LMG-754'!I19</f>
        <v>0</v>
      </c>
      <c r="K19" s="38">
        <f>'LMG-754'!J19</f>
        <v>4</v>
      </c>
      <c r="L19" s="38">
        <f>'LMG-754'!K19</f>
        <v>1</v>
      </c>
      <c r="M19" s="38">
        <f>'LMG-754'!L19</f>
        <v>2</v>
      </c>
      <c r="N19" s="38">
        <f>'LMG-754'!M19</f>
        <v>0</v>
      </c>
      <c r="O19" s="38">
        <f>'LMG-754'!N19</f>
        <v>0</v>
      </c>
      <c r="P19" s="36">
        <f>'LMG-754'!O19</f>
        <v>80.2</v>
      </c>
      <c r="Q19" s="36">
        <f>'LMG-754'!P19</f>
        <v>0</v>
      </c>
      <c r="R19" s="38">
        <f>'LMG-754'!Q19</f>
        <v>7</v>
      </c>
      <c r="S19" s="55" t="s">
        <v>29</v>
      </c>
      <c r="T19" s="54">
        <f>'LMG-754'!S21</f>
        <v>2</v>
      </c>
      <c r="U19" s="55" t="s">
        <v>30</v>
      </c>
    </row>
    <row r="20" spans="1:21" ht="24.95" customHeight="1">
      <c r="A20" s="9"/>
      <c r="B20" s="18" t="s">
        <v>35</v>
      </c>
      <c r="C20" s="37">
        <f t="shared" ref="C20:U20" si="3">SUM(C19:C19)</f>
        <v>0</v>
      </c>
      <c r="D20" s="37">
        <f t="shared" si="3"/>
        <v>0</v>
      </c>
      <c r="E20" s="39">
        <f t="shared" si="3"/>
        <v>15</v>
      </c>
      <c r="F20" s="37">
        <f t="shared" si="3"/>
        <v>0</v>
      </c>
      <c r="G20" s="37">
        <f t="shared" si="3"/>
        <v>0</v>
      </c>
      <c r="H20" s="37">
        <f t="shared" si="3"/>
        <v>11.85</v>
      </c>
      <c r="I20" s="37">
        <f t="shared" si="3"/>
        <v>11.85</v>
      </c>
      <c r="J20" s="39">
        <f t="shared" si="3"/>
        <v>0</v>
      </c>
      <c r="K20" s="39">
        <f t="shared" si="3"/>
        <v>4</v>
      </c>
      <c r="L20" s="39">
        <f t="shared" si="3"/>
        <v>1</v>
      </c>
      <c r="M20" s="39">
        <f t="shared" si="3"/>
        <v>2</v>
      </c>
      <c r="N20" s="39">
        <f t="shared" si="3"/>
        <v>0</v>
      </c>
      <c r="O20" s="39">
        <f t="shared" si="3"/>
        <v>0</v>
      </c>
      <c r="P20" s="37">
        <f t="shared" si="3"/>
        <v>80.2</v>
      </c>
      <c r="Q20" s="37">
        <f t="shared" si="3"/>
        <v>0</v>
      </c>
      <c r="R20" s="39">
        <f t="shared" si="3"/>
        <v>7</v>
      </c>
      <c r="S20" s="37">
        <f t="shared" si="3"/>
        <v>0</v>
      </c>
      <c r="T20" s="39">
        <f t="shared" si="3"/>
        <v>2</v>
      </c>
      <c r="U20" s="37">
        <f t="shared" si="3"/>
        <v>0</v>
      </c>
    </row>
    <row r="21" spans="1:21" ht="2.4500000000000002" customHeight="1">
      <c r="A21" s="8"/>
      <c r="B21" s="8"/>
      <c r="C21" s="34"/>
      <c r="D21" s="34"/>
      <c r="E21" s="40"/>
      <c r="F21" s="34"/>
      <c r="G21" s="34"/>
      <c r="H21" s="34"/>
      <c r="I21" s="34"/>
      <c r="J21" s="40"/>
      <c r="K21" s="40"/>
      <c r="L21" s="40"/>
      <c r="M21" s="40"/>
      <c r="N21" s="40"/>
      <c r="O21" s="40"/>
      <c r="P21" s="34"/>
      <c r="Q21" s="34"/>
      <c r="R21" s="40"/>
      <c r="S21" s="34"/>
      <c r="T21" s="40"/>
      <c r="U21" s="34"/>
    </row>
    <row r="22" spans="1:21" ht="24.95" customHeight="1">
      <c r="A22" s="19"/>
      <c r="B22" s="20" t="s">
        <v>36</v>
      </c>
      <c r="C22" s="33">
        <f t="shared" ref="C22:R22" si="4">SUM(C18,C20,C16)</f>
        <v>136.65000000000009</v>
      </c>
      <c r="D22" s="33">
        <f t="shared" si="4"/>
        <v>6.0499999999998977</v>
      </c>
      <c r="E22" s="56">
        <f t="shared" si="4"/>
        <v>120</v>
      </c>
      <c r="F22" s="33">
        <f t="shared" si="4"/>
        <v>49.300000000000296</v>
      </c>
      <c r="G22" s="33">
        <f t="shared" si="4"/>
        <v>48.85000000000008</v>
      </c>
      <c r="H22" s="33">
        <f t="shared" si="4"/>
        <v>11.85</v>
      </c>
      <c r="I22" s="33">
        <f t="shared" si="4"/>
        <v>110.00000000000037</v>
      </c>
      <c r="J22" s="56">
        <f t="shared" si="4"/>
        <v>14</v>
      </c>
      <c r="K22" s="56">
        <f t="shared" si="4"/>
        <v>6</v>
      </c>
      <c r="L22" s="56">
        <f t="shared" si="4"/>
        <v>2</v>
      </c>
      <c r="M22" s="56">
        <f t="shared" si="4"/>
        <v>25</v>
      </c>
      <c r="N22" s="56">
        <f t="shared" si="4"/>
        <v>7</v>
      </c>
      <c r="O22" s="56">
        <f t="shared" si="4"/>
        <v>0</v>
      </c>
      <c r="P22" s="33">
        <f t="shared" si="4"/>
        <v>80.2</v>
      </c>
      <c r="Q22" s="33">
        <f t="shared" si="4"/>
        <v>3.5</v>
      </c>
      <c r="R22" s="56">
        <f t="shared" si="4"/>
        <v>67</v>
      </c>
      <c r="S22" s="33"/>
      <c r="T22" s="56">
        <f>SUM(T18,T20,T16)</f>
        <v>14</v>
      </c>
      <c r="U22" s="33"/>
    </row>
    <row r="23" spans="1:21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1:21">
      <c r="D24" s="28"/>
      <c r="E24" s="46"/>
      <c r="F24" s="28"/>
      <c r="G24" s="28"/>
      <c r="H24" s="28"/>
      <c r="I24" s="28"/>
      <c r="J24" s="46"/>
      <c r="K24" s="46"/>
      <c r="L24" s="46"/>
      <c r="M24" s="46"/>
      <c r="P24" s="49"/>
      <c r="Q24" s="49"/>
      <c r="R24" s="52"/>
    </row>
    <row r="25" spans="1:21">
      <c r="C25" s="50"/>
      <c r="D25" s="50"/>
      <c r="E25" s="47"/>
      <c r="F25" s="50"/>
      <c r="G25" s="50"/>
      <c r="H25" s="50"/>
      <c r="I25" s="50"/>
      <c r="J25" s="50"/>
      <c r="K25" s="47"/>
      <c r="L25" s="47"/>
      <c r="M25" s="47"/>
      <c r="N25" s="47"/>
      <c r="O25" s="47"/>
      <c r="P25" s="50"/>
      <c r="Q25" s="50"/>
      <c r="R25" s="47"/>
      <c r="S25" s="50"/>
      <c r="T25" s="50"/>
      <c r="U25" s="50"/>
    </row>
    <row r="26" spans="1:21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</sheetData>
  <mergeCells count="20">
    <mergeCell ref="O7:O9"/>
    <mergeCell ref="P7:P9"/>
    <mergeCell ref="U10:U15"/>
    <mergeCell ref="S10:S15"/>
    <mergeCell ref="R7:S8"/>
    <mergeCell ref="T7:U8"/>
    <mergeCell ref="Q7:Q9"/>
    <mergeCell ref="A7:A9"/>
    <mergeCell ref="L7:L9"/>
    <mergeCell ref="N7:N9"/>
    <mergeCell ref="J7:J9"/>
    <mergeCell ref="K7:K9"/>
    <mergeCell ref="B7:B9"/>
    <mergeCell ref="D7:D9"/>
    <mergeCell ref="C7:C9"/>
    <mergeCell ref="E7:E9"/>
    <mergeCell ref="F7:I7"/>
    <mergeCell ref="F8:G8"/>
    <mergeCell ref="H8:I8"/>
    <mergeCell ref="M7:M9"/>
  </mergeCells>
  <printOptions horizontalCentered="1" verticalCentered="1"/>
  <pageMargins left="0.39370078740157483" right="0.39370078740157483" top="0.78740157480314965" bottom="0.39370078740157483" header="0.31496062992125984" footer="0.31496062992125984"/>
  <pageSetup paperSize="9" scale="94" fitToWidth="7" orientation="landscape" r:id="rId1"/>
  <colBreaks count="2" manualBreakCount="2">
    <brk id="9" max="22" man="1"/>
    <brk id="15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DW136"/>
  <sheetViews>
    <sheetView showGridLines="0" zoomScale="80" zoomScaleNormal="80" workbookViewId="0">
      <pane xSplit="2" ySplit="8" topLeftCell="C9" activePane="bottomRight" state="frozen"/>
      <selection pane="bottomRight" activeCell="C9" sqref="C9"/>
      <selection pane="bottomLeft" activeCell="A9" sqref="A9"/>
      <selection pane="topRight" activeCell="C1" sqref="C1"/>
    </sheetView>
  </sheetViews>
  <sheetFormatPr defaultColWidth="8.85546875" defaultRowHeight="13.9"/>
  <cols>
    <col min="1" max="1" width="12.7109375" style="70" customWidth="1"/>
    <col min="2" max="2" width="34.7109375" style="70" customWidth="1"/>
    <col min="3" max="5" width="12.7109375" style="70" customWidth="1"/>
    <col min="6" max="6" width="7.28515625" style="70" customWidth="1"/>
    <col min="7" max="31" width="8.7109375" style="70" customWidth="1"/>
    <col min="32" max="36" width="8.7109375" style="156" customWidth="1"/>
    <col min="37" max="38" width="7.28515625" style="156" customWidth="1"/>
    <col min="39" max="16384" width="8.85546875" style="156"/>
  </cols>
  <sheetData>
    <row r="1" spans="1:127" s="61" customFormat="1" ht="30" customHeight="1" thickTop="1" thickBot="1">
      <c r="A1" s="57" t="s">
        <v>37</v>
      </c>
      <c r="B1" s="58"/>
      <c r="C1" s="58"/>
      <c r="D1" s="58"/>
      <c r="E1" s="58"/>
      <c r="F1" s="58"/>
      <c r="G1" s="59"/>
      <c r="H1" s="59"/>
      <c r="I1" s="59"/>
      <c r="J1" s="59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</row>
    <row r="2" spans="1:127" s="61" customFormat="1" ht="2.4500000000000002" customHeight="1" thickTop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</row>
    <row r="3" spans="1:127" s="61" customFormat="1" ht="22.5" customHeight="1">
      <c r="A3" s="63" t="s">
        <v>38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</row>
    <row r="4" spans="1:127" s="61" customFormat="1" ht="2.450000000000000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</row>
    <row r="5" spans="1:127" s="61" customFormat="1" ht="24.95" customHeight="1">
      <c r="A5" s="65" t="s">
        <v>39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</row>
    <row r="6" spans="1:127" s="61" customFormat="1" ht="2.4500000000000002" customHeight="1">
      <c r="A6" s="67"/>
      <c r="B6" s="68"/>
      <c r="C6" s="68"/>
      <c r="D6" s="68"/>
      <c r="E6" s="68"/>
      <c r="F6" s="68"/>
      <c r="G6" s="69"/>
      <c r="H6" s="69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</row>
    <row r="7" spans="1:127" s="70" customFormat="1" ht="30" customHeight="1">
      <c r="A7" s="197" t="s">
        <v>5</v>
      </c>
      <c r="B7" s="198" t="s">
        <v>4</v>
      </c>
      <c r="C7" s="178" t="s">
        <v>40</v>
      </c>
      <c r="D7" s="179"/>
      <c r="E7" s="179"/>
      <c r="F7" s="180"/>
      <c r="G7" s="178" t="s">
        <v>41</v>
      </c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80"/>
      <c r="V7" s="178" t="s">
        <v>41</v>
      </c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80"/>
    </row>
    <row r="8" spans="1:127" s="70" customFormat="1" ht="33.75" customHeight="1">
      <c r="A8" s="197"/>
      <c r="B8" s="198"/>
      <c r="C8" s="71" t="s">
        <v>42</v>
      </c>
      <c r="D8" s="71" t="s">
        <v>43</v>
      </c>
      <c r="E8" s="71" t="s">
        <v>44</v>
      </c>
      <c r="F8" s="71" t="s">
        <v>45</v>
      </c>
      <c r="G8" s="72">
        <v>1</v>
      </c>
      <c r="H8" s="72">
        <v>2</v>
      </c>
      <c r="I8" s="72">
        <v>3</v>
      </c>
      <c r="J8" s="72">
        <v>4</v>
      </c>
      <c r="K8" s="72">
        <v>5</v>
      </c>
      <c r="L8" s="72">
        <v>6</v>
      </c>
      <c r="M8" s="72">
        <v>7</v>
      </c>
      <c r="N8" s="72">
        <v>8</v>
      </c>
      <c r="O8" s="72">
        <v>9</v>
      </c>
      <c r="P8" s="72">
        <v>10</v>
      </c>
      <c r="Q8" s="72">
        <v>11</v>
      </c>
      <c r="R8" s="72">
        <v>12</v>
      </c>
      <c r="S8" s="72">
        <v>13</v>
      </c>
      <c r="T8" s="72">
        <v>14</v>
      </c>
      <c r="U8" s="72">
        <v>15</v>
      </c>
      <c r="V8" s="73">
        <v>16</v>
      </c>
      <c r="W8" s="72">
        <v>17</v>
      </c>
      <c r="X8" s="72">
        <v>18</v>
      </c>
      <c r="Y8" s="72">
        <v>19</v>
      </c>
      <c r="Z8" s="72">
        <v>20</v>
      </c>
      <c r="AA8" s="72">
        <v>21</v>
      </c>
      <c r="AB8" s="72">
        <v>22</v>
      </c>
      <c r="AC8" s="72">
        <v>23</v>
      </c>
      <c r="AD8" s="72">
        <v>24</v>
      </c>
      <c r="AE8" s="72">
        <v>25</v>
      </c>
      <c r="AF8" s="72">
        <v>26</v>
      </c>
      <c r="AG8" s="72">
        <v>27</v>
      </c>
      <c r="AH8" s="72">
        <v>28</v>
      </c>
      <c r="AI8" s="72">
        <v>29</v>
      </c>
      <c r="AJ8" s="72">
        <v>30</v>
      </c>
    </row>
    <row r="9" spans="1:127" s="86" customFormat="1" ht="24.95" customHeight="1">
      <c r="A9" s="74" t="s">
        <v>46</v>
      </c>
      <c r="B9" s="75" t="s">
        <v>47</v>
      </c>
      <c r="C9" s="76">
        <v>0</v>
      </c>
      <c r="D9" s="77">
        <v>0</v>
      </c>
      <c r="E9" s="78">
        <f t="shared" ref="E9:E72" si="0">C9-D9</f>
        <v>0</v>
      </c>
      <c r="F9" s="79" t="s">
        <v>48</v>
      </c>
      <c r="G9" s="80"/>
      <c r="H9" s="80"/>
      <c r="I9" s="80"/>
      <c r="J9" s="80"/>
      <c r="K9" s="80"/>
      <c r="L9" s="80"/>
      <c r="M9" s="80"/>
      <c r="N9" s="81"/>
      <c r="O9" s="81"/>
      <c r="P9" s="80"/>
      <c r="Q9" s="80"/>
      <c r="R9" s="80"/>
      <c r="S9" s="80"/>
      <c r="T9" s="80"/>
      <c r="U9" s="82"/>
      <c r="V9" s="83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5"/>
    </row>
    <row r="10" spans="1:127" s="86" customFormat="1" ht="24.95" customHeight="1">
      <c r="A10" s="87" t="s">
        <v>46</v>
      </c>
      <c r="B10" s="88" t="s">
        <v>49</v>
      </c>
      <c r="C10" s="89">
        <v>0</v>
      </c>
      <c r="D10" s="90">
        <v>0</v>
      </c>
      <c r="E10" s="91">
        <f t="shared" si="0"/>
        <v>0</v>
      </c>
      <c r="F10" s="92" t="s">
        <v>48</v>
      </c>
      <c r="G10" s="93"/>
      <c r="H10" s="93"/>
      <c r="I10" s="93"/>
      <c r="J10" s="94"/>
      <c r="K10" s="94"/>
      <c r="L10" s="93"/>
      <c r="M10" s="93"/>
      <c r="N10" s="93"/>
      <c r="O10" s="93"/>
      <c r="P10" s="93"/>
      <c r="Q10" s="93"/>
      <c r="R10" s="93"/>
      <c r="S10" s="93"/>
      <c r="T10" s="93"/>
      <c r="U10" s="95"/>
      <c r="V10" s="96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5"/>
    </row>
    <row r="11" spans="1:127" s="86" customFormat="1" ht="24.95" customHeight="1">
      <c r="A11" s="195" t="s">
        <v>46</v>
      </c>
      <c r="B11" s="196" t="s">
        <v>50</v>
      </c>
      <c r="C11" s="97">
        <v>574.25</v>
      </c>
      <c r="D11" s="98">
        <v>573.04999999999995</v>
      </c>
      <c r="E11" s="91">
        <f t="shared" si="0"/>
        <v>1.2000000000000455</v>
      </c>
      <c r="F11" s="91" t="s">
        <v>51</v>
      </c>
      <c r="G11" s="93"/>
      <c r="H11" s="99">
        <f t="shared" ref="H11:J17" si="1">$E11*25%</f>
        <v>0.30000000000001137</v>
      </c>
      <c r="I11" s="99">
        <f t="shared" si="1"/>
        <v>0.30000000000001137</v>
      </c>
      <c r="J11" s="99">
        <f>$E11*25%</f>
        <v>0.30000000000001137</v>
      </c>
      <c r="K11" s="99">
        <f t="shared" ref="K11:K17" si="2">$E11*25%</f>
        <v>0.30000000000001137</v>
      </c>
      <c r="L11" s="93"/>
      <c r="M11" s="93"/>
      <c r="N11" s="93"/>
      <c r="O11" s="93"/>
      <c r="P11" s="93"/>
      <c r="Q11" s="93"/>
      <c r="R11" s="93"/>
      <c r="S11" s="93"/>
      <c r="T11" s="93"/>
      <c r="U11" s="95"/>
      <c r="V11" s="96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5"/>
    </row>
    <row r="12" spans="1:127" s="86" customFormat="1" ht="24.95" customHeight="1">
      <c r="A12" s="182"/>
      <c r="B12" s="185"/>
      <c r="C12" s="97">
        <v>573.35</v>
      </c>
      <c r="D12" s="98">
        <v>572.25</v>
      </c>
      <c r="E12" s="91">
        <f t="shared" si="0"/>
        <v>1.1000000000000227</v>
      </c>
      <c r="F12" s="91" t="s">
        <v>52</v>
      </c>
      <c r="G12" s="93"/>
      <c r="H12" s="99">
        <f t="shared" si="1"/>
        <v>0.27500000000000568</v>
      </c>
      <c r="I12" s="99">
        <f t="shared" si="1"/>
        <v>0.27500000000000568</v>
      </c>
      <c r="J12" s="99">
        <f t="shared" si="1"/>
        <v>0.27500000000000568</v>
      </c>
      <c r="K12" s="99">
        <f t="shared" si="2"/>
        <v>0.27500000000000568</v>
      </c>
      <c r="L12" s="93"/>
      <c r="M12" s="93"/>
      <c r="N12" s="93"/>
      <c r="O12" s="93"/>
      <c r="P12" s="93"/>
      <c r="Q12" s="93"/>
      <c r="R12" s="93"/>
      <c r="S12" s="93"/>
      <c r="T12" s="93"/>
      <c r="U12" s="95"/>
      <c r="V12" s="96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5"/>
    </row>
    <row r="13" spans="1:127" s="86" customFormat="1" ht="24.95" customHeight="1">
      <c r="A13" s="182"/>
      <c r="B13" s="185"/>
      <c r="C13" s="97">
        <v>567.5</v>
      </c>
      <c r="D13" s="98">
        <v>566.75</v>
      </c>
      <c r="E13" s="91">
        <f t="shared" si="0"/>
        <v>0.75</v>
      </c>
      <c r="F13" s="91" t="s">
        <v>51</v>
      </c>
      <c r="G13" s="93"/>
      <c r="H13" s="93"/>
      <c r="I13" s="93"/>
      <c r="J13" s="93"/>
      <c r="K13" s="93"/>
      <c r="L13" s="93"/>
      <c r="M13" s="93"/>
      <c r="N13" s="93"/>
      <c r="O13" s="99">
        <f>$E13*50%</f>
        <v>0.375</v>
      </c>
      <c r="P13" s="99">
        <f>$E13*50%</f>
        <v>0.375</v>
      </c>
      <c r="Q13" s="93"/>
      <c r="R13" s="93"/>
      <c r="S13" s="93"/>
      <c r="T13" s="93"/>
      <c r="U13" s="95"/>
      <c r="V13" s="96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5"/>
    </row>
    <row r="14" spans="1:127" s="86" customFormat="1" ht="24.95" customHeight="1">
      <c r="A14" s="182"/>
      <c r="B14" s="185"/>
      <c r="C14" s="97">
        <v>567.1</v>
      </c>
      <c r="D14" s="98">
        <v>566.6</v>
      </c>
      <c r="E14" s="91">
        <f t="shared" si="0"/>
        <v>0.5</v>
      </c>
      <c r="F14" s="91" t="s">
        <v>52</v>
      </c>
      <c r="G14" s="93"/>
      <c r="H14" s="93"/>
      <c r="I14" s="93"/>
      <c r="J14" s="94"/>
      <c r="K14" s="94"/>
      <c r="L14" s="93"/>
      <c r="M14" s="93"/>
      <c r="N14" s="93"/>
      <c r="O14" s="99">
        <f>$E14*50%</f>
        <v>0.25</v>
      </c>
      <c r="P14" s="99">
        <f>$E14*50%</f>
        <v>0.25</v>
      </c>
      <c r="Q14" s="93"/>
      <c r="R14" s="93"/>
      <c r="S14" s="93"/>
      <c r="T14" s="93"/>
      <c r="U14" s="95"/>
      <c r="V14" s="96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5"/>
    </row>
    <row r="15" spans="1:127" s="86" customFormat="1" ht="24.95" customHeight="1">
      <c r="A15" s="182"/>
      <c r="B15" s="185"/>
      <c r="C15" s="97">
        <v>566.29999999999995</v>
      </c>
      <c r="D15" s="98">
        <v>565.79999999999995</v>
      </c>
      <c r="E15" s="91">
        <f t="shared" si="0"/>
        <v>0.5</v>
      </c>
      <c r="F15" s="91" t="s">
        <v>51</v>
      </c>
      <c r="G15" s="93"/>
      <c r="H15" s="99">
        <f t="shared" si="1"/>
        <v>0.125</v>
      </c>
      <c r="I15" s="99">
        <f t="shared" si="1"/>
        <v>0.125</v>
      </c>
      <c r="J15" s="99">
        <f t="shared" si="1"/>
        <v>0.125</v>
      </c>
      <c r="K15" s="99">
        <f t="shared" si="2"/>
        <v>0.125</v>
      </c>
      <c r="L15" s="93"/>
      <c r="M15" s="93"/>
      <c r="N15" s="93"/>
      <c r="O15" s="93"/>
      <c r="P15" s="93"/>
      <c r="Q15" s="93"/>
      <c r="R15" s="93"/>
      <c r="S15" s="93"/>
      <c r="T15" s="93"/>
      <c r="U15" s="95"/>
      <c r="V15" s="96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5"/>
    </row>
    <row r="16" spans="1:127" s="86" customFormat="1" ht="24.95" customHeight="1">
      <c r="A16" s="182"/>
      <c r="B16" s="185"/>
      <c r="C16" s="97">
        <v>561.79999999999995</v>
      </c>
      <c r="D16" s="98">
        <v>560.9</v>
      </c>
      <c r="E16" s="91">
        <f t="shared" si="0"/>
        <v>0.89999999999997726</v>
      </c>
      <c r="F16" s="91" t="s">
        <v>52</v>
      </c>
      <c r="G16" s="93"/>
      <c r="H16" s="99">
        <f t="shared" si="1"/>
        <v>0.22499999999999432</v>
      </c>
      <c r="I16" s="99">
        <f t="shared" si="1"/>
        <v>0.22499999999999432</v>
      </c>
      <c r="J16" s="99">
        <f t="shared" si="1"/>
        <v>0.22499999999999432</v>
      </c>
      <c r="K16" s="99">
        <f t="shared" si="2"/>
        <v>0.22499999999999432</v>
      </c>
      <c r="L16" s="93"/>
      <c r="M16" s="93"/>
      <c r="N16" s="93"/>
      <c r="O16" s="93"/>
      <c r="P16" s="93"/>
      <c r="Q16" s="93"/>
      <c r="R16" s="93"/>
      <c r="S16" s="93"/>
      <c r="T16" s="93"/>
      <c r="U16" s="95"/>
      <c r="V16" s="96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5"/>
    </row>
    <row r="17" spans="1:36" s="86" customFormat="1" ht="24.95" customHeight="1">
      <c r="A17" s="182"/>
      <c r="B17" s="185"/>
      <c r="C17" s="97">
        <v>558.15</v>
      </c>
      <c r="D17" s="98">
        <v>557.45000000000005</v>
      </c>
      <c r="E17" s="91">
        <f t="shared" si="0"/>
        <v>0.69999999999993179</v>
      </c>
      <c r="F17" s="91" t="s">
        <v>51</v>
      </c>
      <c r="G17" s="93"/>
      <c r="H17" s="99">
        <f t="shared" si="1"/>
        <v>0.17499999999998295</v>
      </c>
      <c r="I17" s="99">
        <f t="shared" si="1"/>
        <v>0.17499999999998295</v>
      </c>
      <c r="J17" s="99">
        <f t="shared" si="1"/>
        <v>0.17499999999998295</v>
      </c>
      <c r="K17" s="99">
        <f t="shared" si="2"/>
        <v>0.17499999999998295</v>
      </c>
      <c r="L17" s="93"/>
      <c r="M17" s="93"/>
      <c r="N17" s="93"/>
      <c r="O17" s="93"/>
      <c r="P17" s="93"/>
      <c r="Q17" s="93"/>
      <c r="R17" s="93"/>
      <c r="S17" s="93"/>
      <c r="T17" s="93"/>
      <c r="U17" s="95"/>
      <c r="V17" s="96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5"/>
    </row>
    <row r="18" spans="1:36" s="86" customFormat="1" ht="24.95" customHeight="1">
      <c r="A18" s="182"/>
      <c r="B18" s="185"/>
      <c r="C18" s="97">
        <v>557.70000000000005</v>
      </c>
      <c r="D18" s="98">
        <v>556.4</v>
      </c>
      <c r="E18" s="91">
        <f t="shared" si="0"/>
        <v>1.3000000000000682</v>
      </c>
      <c r="F18" s="91" t="s">
        <v>52</v>
      </c>
      <c r="G18" s="93"/>
      <c r="H18" s="93"/>
      <c r="I18" s="93"/>
      <c r="J18" s="94"/>
      <c r="K18" s="94"/>
      <c r="L18" s="93"/>
      <c r="M18" s="93"/>
      <c r="N18" s="93"/>
      <c r="O18" s="93"/>
      <c r="P18" s="93"/>
      <c r="Q18" s="93"/>
      <c r="R18" s="93"/>
      <c r="S18" s="93"/>
      <c r="T18" s="93"/>
      <c r="U18" s="95"/>
      <c r="V18" s="100">
        <f>$E18*50%</f>
        <v>0.65000000000003411</v>
      </c>
      <c r="W18" s="99">
        <f>$E18*50%</f>
        <v>0.65000000000003411</v>
      </c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5"/>
    </row>
    <row r="19" spans="1:36" s="86" customFormat="1" ht="24.95" customHeight="1">
      <c r="A19" s="182"/>
      <c r="B19" s="185"/>
      <c r="C19" s="97">
        <v>553.70000000000005</v>
      </c>
      <c r="D19" s="98">
        <v>553</v>
      </c>
      <c r="E19" s="91">
        <f t="shared" si="0"/>
        <v>0.70000000000004547</v>
      </c>
      <c r="F19" s="91" t="s">
        <v>52</v>
      </c>
      <c r="G19" s="93"/>
      <c r="H19" s="99">
        <f t="shared" ref="H19:K32" si="3">$E19*25%</f>
        <v>0.17500000000001137</v>
      </c>
      <c r="I19" s="99">
        <f t="shared" si="3"/>
        <v>0.17500000000001137</v>
      </c>
      <c r="J19" s="99">
        <f t="shared" si="3"/>
        <v>0.17500000000001137</v>
      </c>
      <c r="K19" s="99">
        <f t="shared" si="3"/>
        <v>0.17500000000001137</v>
      </c>
      <c r="L19" s="93"/>
      <c r="M19" s="93"/>
      <c r="N19" s="93"/>
      <c r="O19" s="93"/>
      <c r="P19" s="93"/>
      <c r="Q19" s="93"/>
      <c r="R19" s="93"/>
      <c r="S19" s="93"/>
      <c r="T19" s="93"/>
      <c r="U19" s="95"/>
      <c r="V19" s="96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5"/>
    </row>
    <row r="20" spans="1:36" s="86" customFormat="1" ht="24.95" customHeight="1">
      <c r="A20" s="182"/>
      <c r="B20" s="185"/>
      <c r="C20" s="97">
        <v>552.54999999999995</v>
      </c>
      <c r="D20" s="98">
        <v>551.6</v>
      </c>
      <c r="E20" s="91">
        <f t="shared" si="0"/>
        <v>0.94999999999993179</v>
      </c>
      <c r="F20" s="91" t="s">
        <v>51</v>
      </c>
      <c r="G20" s="93"/>
      <c r="H20" s="99">
        <f t="shared" si="3"/>
        <v>0.23749999999998295</v>
      </c>
      <c r="I20" s="99">
        <f t="shared" si="3"/>
        <v>0.23749999999998295</v>
      </c>
      <c r="J20" s="99">
        <f t="shared" si="3"/>
        <v>0.23749999999998295</v>
      </c>
      <c r="K20" s="99">
        <f t="shared" si="3"/>
        <v>0.23749999999998295</v>
      </c>
      <c r="L20" s="93"/>
      <c r="M20" s="93"/>
      <c r="N20" s="93"/>
      <c r="O20" s="93"/>
      <c r="P20" s="93"/>
      <c r="Q20" s="93"/>
      <c r="R20" s="93"/>
      <c r="S20" s="93"/>
      <c r="T20" s="93"/>
      <c r="U20" s="95"/>
      <c r="V20" s="96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5"/>
    </row>
    <row r="21" spans="1:36" s="86" customFormat="1" ht="24.95" customHeight="1">
      <c r="A21" s="182"/>
      <c r="B21" s="185"/>
      <c r="C21" s="97">
        <v>552.15</v>
      </c>
      <c r="D21" s="98">
        <v>551.6</v>
      </c>
      <c r="E21" s="91">
        <f t="shared" si="0"/>
        <v>0.54999999999995453</v>
      </c>
      <c r="F21" s="91" t="s">
        <v>52</v>
      </c>
      <c r="G21" s="93"/>
      <c r="H21" s="99">
        <f t="shared" si="3"/>
        <v>0.13749999999998863</v>
      </c>
      <c r="I21" s="99">
        <f t="shared" si="3"/>
        <v>0.13749999999998863</v>
      </c>
      <c r="J21" s="99">
        <f t="shared" si="3"/>
        <v>0.13749999999998863</v>
      </c>
      <c r="K21" s="99">
        <f t="shared" si="3"/>
        <v>0.13749999999998863</v>
      </c>
      <c r="L21" s="93"/>
      <c r="M21" s="93"/>
      <c r="N21" s="93"/>
      <c r="O21" s="93"/>
      <c r="P21" s="93"/>
      <c r="Q21" s="93"/>
      <c r="R21" s="93"/>
      <c r="S21" s="93"/>
      <c r="T21" s="93"/>
      <c r="U21" s="95"/>
      <c r="V21" s="96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5"/>
    </row>
    <row r="22" spans="1:36" s="86" customFormat="1" ht="24.95" customHeight="1">
      <c r="A22" s="182"/>
      <c r="B22" s="185"/>
      <c r="C22" s="97">
        <v>549.1</v>
      </c>
      <c r="D22" s="98">
        <v>548.65</v>
      </c>
      <c r="E22" s="91">
        <f t="shared" si="0"/>
        <v>0.45000000000004547</v>
      </c>
      <c r="F22" s="91" t="s">
        <v>52</v>
      </c>
      <c r="G22" s="93"/>
      <c r="H22" s="93"/>
      <c r="I22" s="93"/>
      <c r="J22" s="93"/>
      <c r="K22" s="93"/>
      <c r="L22" s="93"/>
      <c r="M22" s="93"/>
      <c r="N22" s="93"/>
      <c r="O22" s="99">
        <f>$E22*50%</f>
        <v>0.22500000000002274</v>
      </c>
      <c r="P22" s="99">
        <f>$E22*50%</f>
        <v>0.22500000000002274</v>
      </c>
      <c r="Q22" s="93"/>
      <c r="R22" s="93"/>
      <c r="S22" s="93"/>
      <c r="T22" s="93"/>
      <c r="U22" s="95"/>
      <c r="V22" s="96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5"/>
    </row>
    <row r="23" spans="1:36" s="86" customFormat="1" ht="24.95" customHeight="1">
      <c r="A23" s="182"/>
      <c r="B23" s="185"/>
      <c r="C23" s="97">
        <v>548.5</v>
      </c>
      <c r="D23" s="98">
        <v>547.79999999999995</v>
      </c>
      <c r="E23" s="91">
        <f t="shared" si="0"/>
        <v>0.70000000000004547</v>
      </c>
      <c r="F23" s="91" t="s">
        <v>51</v>
      </c>
      <c r="G23" s="93"/>
      <c r="H23" s="99">
        <f t="shared" si="3"/>
        <v>0.17500000000001137</v>
      </c>
      <c r="I23" s="99">
        <f t="shared" si="3"/>
        <v>0.17500000000001137</v>
      </c>
      <c r="J23" s="99">
        <f t="shared" si="3"/>
        <v>0.17500000000001137</v>
      </c>
      <c r="K23" s="99">
        <f t="shared" si="3"/>
        <v>0.17500000000001137</v>
      </c>
      <c r="L23" s="93"/>
      <c r="M23" s="93"/>
      <c r="N23" s="93"/>
      <c r="O23" s="93"/>
      <c r="P23" s="93"/>
      <c r="Q23" s="93"/>
      <c r="R23" s="93"/>
      <c r="S23" s="93"/>
      <c r="T23" s="93"/>
      <c r="U23" s="95"/>
      <c r="V23" s="96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5"/>
    </row>
    <row r="24" spans="1:36" s="86" customFormat="1" ht="24.95" customHeight="1">
      <c r="A24" s="182"/>
      <c r="B24" s="185"/>
      <c r="C24" s="97">
        <v>548.1</v>
      </c>
      <c r="D24" s="98">
        <v>547.29999999999995</v>
      </c>
      <c r="E24" s="91">
        <f t="shared" si="0"/>
        <v>0.80000000000006821</v>
      </c>
      <c r="F24" s="91" t="s">
        <v>52</v>
      </c>
      <c r="G24" s="93"/>
      <c r="H24" s="93"/>
      <c r="I24" s="93"/>
      <c r="J24" s="93"/>
      <c r="K24" s="93"/>
      <c r="L24" s="93"/>
      <c r="M24" s="93"/>
      <c r="N24" s="93"/>
      <c r="O24" s="99">
        <f>$E24*50%</f>
        <v>0.40000000000003411</v>
      </c>
      <c r="P24" s="99">
        <f>$E24*50%</f>
        <v>0.40000000000003411</v>
      </c>
      <c r="Q24" s="93"/>
      <c r="R24" s="93"/>
      <c r="S24" s="93"/>
      <c r="T24" s="93"/>
      <c r="U24" s="95"/>
      <c r="V24" s="96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5"/>
    </row>
    <row r="25" spans="1:36" s="86" customFormat="1" ht="24.95" customHeight="1">
      <c r="A25" s="182"/>
      <c r="B25" s="185"/>
      <c r="C25" s="97">
        <v>546.6</v>
      </c>
      <c r="D25" s="98">
        <v>544.85</v>
      </c>
      <c r="E25" s="91">
        <f t="shared" si="0"/>
        <v>1.75</v>
      </c>
      <c r="F25" s="91" t="s">
        <v>52</v>
      </c>
      <c r="G25" s="93"/>
      <c r="H25" s="99">
        <f t="shared" si="3"/>
        <v>0.4375</v>
      </c>
      <c r="I25" s="99">
        <f t="shared" si="3"/>
        <v>0.4375</v>
      </c>
      <c r="J25" s="99">
        <f t="shared" si="3"/>
        <v>0.4375</v>
      </c>
      <c r="K25" s="99">
        <f t="shared" si="3"/>
        <v>0.4375</v>
      </c>
      <c r="L25" s="93"/>
      <c r="M25" s="93"/>
      <c r="N25" s="93"/>
      <c r="O25" s="93"/>
      <c r="P25" s="93"/>
      <c r="Q25" s="93"/>
      <c r="R25" s="93"/>
      <c r="S25" s="93"/>
      <c r="T25" s="93"/>
      <c r="U25" s="95"/>
      <c r="V25" s="96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5"/>
    </row>
    <row r="26" spans="1:36" s="86" customFormat="1" ht="24.95" customHeight="1">
      <c r="A26" s="182"/>
      <c r="B26" s="185"/>
      <c r="C26" s="97">
        <v>544.5</v>
      </c>
      <c r="D26" s="98">
        <v>542.95000000000005</v>
      </c>
      <c r="E26" s="91">
        <f t="shared" si="0"/>
        <v>1.5499999999999545</v>
      </c>
      <c r="F26" s="91" t="s">
        <v>51</v>
      </c>
      <c r="G26" s="93"/>
      <c r="H26" s="99">
        <f t="shared" si="3"/>
        <v>0.38749999999998863</v>
      </c>
      <c r="I26" s="99">
        <f t="shared" si="3"/>
        <v>0.38749999999998863</v>
      </c>
      <c r="J26" s="99">
        <f t="shared" si="3"/>
        <v>0.38749999999998863</v>
      </c>
      <c r="K26" s="99">
        <f t="shared" si="3"/>
        <v>0.38749999999998863</v>
      </c>
      <c r="L26" s="93"/>
      <c r="M26" s="93"/>
      <c r="N26" s="93"/>
      <c r="O26" s="93"/>
      <c r="P26" s="93"/>
      <c r="Q26" s="93"/>
      <c r="R26" s="93"/>
      <c r="S26" s="93"/>
      <c r="T26" s="93"/>
      <c r="U26" s="95"/>
      <c r="V26" s="96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5"/>
    </row>
    <row r="27" spans="1:36" s="86" customFormat="1" ht="24.95" customHeight="1">
      <c r="A27" s="182"/>
      <c r="B27" s="185"/>
      <c r="C27" s="97">
        <v>538.95000000000005</v>
      </c>
      <c r="D27" s="98">
        <v>538.35</v>
      </c>
      <c r="E27" s="91">
        <f t="shared" si="0"/>
        <v>0.60000000000002274</v>
      </c>
      <c r="F27" s="91" t="s">
        <v>52</v>
      </c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5"/>
      <c r="V27" s="100">
        <f>$E27*50%</f>
        <v>0.30000000000001137</v>
      </c>
      <c r="W27" s="99">
        <f>$E27*50%</f>
        <v>0.30000000000001137</v>
      </c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5"/>
    </row>
    <row r="28" spans="1:36" s="86" customFormat="1" ht="24.95" customHeight="1">
      <c r="A28" s="182"/>
      <c r="B28" s="185"/>
      <c r="C28" s="97">
        <v>538.1</v>
      </c>
      <c r="D28" s="98">
        <v>537.29999999999995</v>
      </c>
      <c r="E28" s="91">
        <f t="shared" si="0"/>
        <v>0.80000000000006821</v>
      </c>
      <c r="F28" s="91" t="s">
        <v>51</v>
      </c>
      <c r="G28" s="93"/>
      <c r="H28" s="99">
        <f t="shared" si="3"/>
        <v>0.20000000000001705</v>
      </c>
      <c r="I28" s="99">
        <f t="shared" si="3"/>
        <v>0.20000000000001705</v>
      </c>
      <c r="J28" s="99">
        <f t="shared" si="3"/>
        <v>0.20000000000001705</v>
      </c>
      <c r="K28" s="99">
        <f t="shared" si="3"/>
        <v>0.20000000000001705</v>
      </c>
      <c r="L28" s="93"/>
      <c r="M28" s="93"/>
      <c r="N28" s="93"/>
      <c r="O28" s="93"/>
      <c r="P28" s="93"/>
      <c r="Q28" s="93"/>
      <c r="R28" s="93"/>
      <c r="S28" s="93"/>
      <c r="T28" s="93"/>
      <c r="U28" s="95"/>
      <c r="V28" s="96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5"/>
    </row>
    <row r="29" spans="1:36" s="86" customFormat="1" ht="24.95" customHeight="1">
      <c r="A29" s="182"/>
      <c r="B29" s="185"/>
      <c r="C29" s="97">
        <v>537.6</v>
      </c>
      <c r="D29" s="98">
        <v>536.54999999999995</v>
      </c>
      <c r="E29" s="91">
        <f t="shared" si="0"/>
        <v>1.0500000000000682</v>
      </c>
      <c r="F29" s="91" t="s">
        <v>52</v>
      </c>
      <c r="G29" s="93"/>
      <c r="H29" s="93"/>
      <c r="I29" s="93"/>
      <c r="J29" s="94"/>
      <c r="K29" s="94"/>
      <c r="L29" s="93"/>
      <c r="M29" s="93"/>
      <c r="N29" s="93"/>
      <c r="O29" s="99">
        <f>$E29*50%</f>
        <v>0.52500000000003411</v>
      </c>
      <c r="P29" s="99">
        <f>$E29*50%</f>
        <v>0.52500000000003411</v>
      </c>
      <c r="Q29" s="93"/>
      <c r="R29" s="93"/>
      <c r="S29" s="93"/>
      <c r="T29" s="93"/>
      <c r="U29" s="95"/>
      <c r="V29" s="96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5"/>
    </row>
    <row r="30" spans="1:36" s="86" customFormat="1" ht="24.95" customHeight="1">
      <c r="A30" s="182"/>
      <c r="B30" s="185"/>
      <c r="C30" s="97">
        <v>536.4</v>
      </c>
      <c r="D30" s="98">
        <v>535.70000000000005</v>
      </c>
      <c r="E30" s="91">
        <f t="shared" si="0"/>
        <v>0.69999999999993179</v>
      </c>
      <c r="F30" s="91" t="s">
        <v>51</v>
      </c>
      <c r="G30" s="93"/>
      <c r="H30" s="99">
        <f t="shared" si="3"/>
        <v>0.17499999999998295</v>
      </c>
      <c r="I30" s="99">
        <f t="shared" si="3"/>
        <v>0.17499999999998295</v>
      </c>
      <c r="J30" s="99">
        <f t="shared" si="3"/>
        <v>0.17499999999998295</v>
      </c>
      <c r="K30" s="99">
        <f t="shared" si="3"/>
        <v>0.17499999999998295</v>
      </c>
      <c r="L30" s="93"/>
      <c r="M30" s="93"/>
      <c r="N30" s="93"/>
      <c r="O30" s="93"/>
      <c r="P30" s="93"/>
      <c r="Q30" s="93"/>
      <c r="R30" s="93"/>
      <c r="S30" s="93"/>
      <c r="T30" s="93"/>
      <c r="U30" s="95"/>
      <c r="V30" s="96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5"/>
    </row>
    <row r="31" spans="1:36" s="86" customFormat="1" ht="24.95" customHeight="1">
      <c r="A31" s="182"/>
      <c r="B31" s="185"/>
      <c r="C31" s="97">
        <v>536.1</v>
      </c>
      <c r="D31" s="98">
        <v>535.04999999999995</v>
      </c>
      <c r="E31" s="91">
        <f t="shared" si="0"/>
        <v>1.0500000000000682</v>
      </c>
      <c r="F31" s="91" t="s">
        <v>52</v>
      </c>
      <c r="G31" s="93"/>
      <c r="H31" s="93"/>
      <c r="I31" s="93"/>
      <c r="J31" s="94"/>
      <c r="K31" s="94"/>
      <c r="L31" s="93"/>
      <c r="M31" s="93"/>
      <c r="N31" s="93"/>
      <c r="O31" s="99">
        <f>$E31*50%</f>
        <v>0.52500000000003411</v>
      </c>
      <c r="P31" s="99">
        <f>$E31*50%</f>
        <v>0.52500000000003411</v>
      </c>
      <c r="Q31" s="93"/>
      <c r="R31" s="93"/>
      <c r="S31" s="93"/>
      <c r="T31" s="93"/>
      <c r="U31" s="95"/>
      <c r="V31" s="96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5"/>
    </row>
    <row r="32" spans="1:36" s="86" customFormat="1" ht="24.95" customHeight="1">
      <c r="A32" s="182"/>
      <c r="B32" s="185"/>
      <c r="C32" s="97">
        <v>534.6</v>
      </c>
      <c r="D32" s="98">
        <v>533.6</v>
      </c>
      <c r="E32" s="91">
        <f t="shared" si="0"/>
        <v>1</v>
      </c>
      <c r="F32" s="91" t="s">
        <v>51</v>
      </c>
      <c r="G32" s="93"/>
      <c r="H32" s="99">
        <f t="shared" si="3"/>
        <v>0.25</v>
      </c>
      <c r="I32" s="99">
        <f t="shared" si="3"/>
        <v>0.25</v>
      </c>
      <c r="J32" s="99">
        <f t="shared" si="3"/>
        <v>0.25</v>
      </c>
      <c r="K32" s="99">
        <f t="shared" si="3"/>
        <v>0.25</v>
      </c>
      <c r="L32" s="93"/>
      <c r="M32" s="93"/>
      <c r="N32" s="93"/>
      <c r="O32" s="93"/>
      <c r="P32" s="93"/>
      <c r="Q32" s="93"/>
      <c r="R32" s="93"/>
      <c r="S32" s="93"/>
      <c r="T32" s="93"/>
      <c r="U32" s="95"/>
      <c r="V32" s="96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5"/>
    </row>
    <row r="33" spans="1:36" s="86" customFormat="1" ht="24.95" customHeight="1">
      <c r="A33" s="182"/>
      <c r="B33" s="185"/>
      <c r="C33" s="97">
        <v>533.75</v>
      </c>
      <c r="D33" s="98">
        <v>533.35</v>
      </c>
      <c r="E33" s="91">
        <f t="shared" si="0"/>
        <v>0.39999999999997726</v>
      </c>
      <c r="F33" s="91" t="s">
        <v>52</v>
      </c>
      <c r="G33" s="93"/>
      <c r="H33" s="93"/>
      <c r="I33" s="93"/>
      <c r="J33" s="93"/>
      <c r="K33" s="93"/>
      <c r="L33" s="93"/>
      <c r="M33" s="93"/>
      <c r="N33" s="93"/>
      <c r="O33" s="99">
        <f>$E33*50%</f>
        <v>0.19999999999998863</v>
      </c>
      <c r="P33" s="99">
        <f>$E33*50%</f>
        <v>0.19999999999998863</v>
      </c>
      <c r="Q33" s="93"/>
      <c r="R33" s="93"/>
      <c r="S33" s="93"/>
      <c r="T33" s="93"/>
      <c r="U33" s="95"/>
      <c r="V33" s="96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5"/>
    </row>
    <row r="34" spans="1:36" s="86" customFormat="1" ht="24.95" customHeight="1">
      <c r="A34" s="182"/>
      <c r="B34" s="185"/>
      <c r="C34" s="97">
        <v>533.20000000000005</v>
      </c>
      <c r="D34" s="98">
        <v>532.75</v>
      </c>
      <c r="E34" s="91">
        <f t="shared" si="0"/>
        <v>0.45000000000004547</v>
      </c>
      <c r="F34" s="91" t="s">
        <v>51</v>
      </c>
      <c r="G34" s="93"/>
      <c r="H34" s="99">
        <f t="shared" ref="H34:K40" si="4">$E34*25%</f>
        <v>0.11250000000001137</v>
      </c>
      <c r="I34" s="99">
        <f t="shared" si="4"/>
        <v>0.11250000000001137</v>
      </c>
      <c r="J34" s="99">
        <f t="shared" si="4"/>
        <v>0.11250000000001137</v>
      </c>
      <c r="K34" s="99">
        <f t="shared" si="4"/>
        <v>0.11250000000001137</v>
      </c>
      <c r="L34" s="93"/>
      <c r="M34" s="93"/>
      <c r="N34" s="93"/>
      <c r="O34" s="93"/>
      <c r="P34" s="93"/>
      <c r="Q34" s="93"/>
      <c r="R34" s="93"/>
      <c r="S34" s="93"/>
      <c r="T34" s="93"/>
      <c r="U34" s="95"/>
      <c r="V34" s="96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5"/>
    </row>
    <row r="35" spans="1:36" s="86" customFormat="1" ht="24.95" customHeight="1">
      <c r="A35" s="182"/>
      <c r="B35" s="185"/>
      <c r="C35" s="97">
        <v>533</v>
      </c>
      <c r="D35" s="98">
        <v>532.45000000000005</v>
      </c>
      <c r="E35" s="91">
        <f t="shared" si="0"/>
        <v>0.54999999999995453</v>
      </c>
      <c r="F35" s="91" t="s">
        <v>52</v>
      </c>
      <c r="G35" s="93"/>
      <c r="H35" s="99">
        <f t="shared" si="4"/>
        <v>0.13749999999998863</v>
      </c>
      <c r="I35" s="99">
        <f t="shared" si="4"/>
        <v>0.13749999999998863</v>
      </c>
      <c r="J35" s="99">
        <f t="shared" si="4"/>
        <v>0.13749999999998863</v>
      </c>
      <c r="K35" s="99">
        <f t="shared" si="4"/>
        <v>0.13749999999998863</v>
      </c>
      <c r="L35" s="93"/>
      <c r="M35" s="93"/>
      <c r="N35" s="93"/>
      <c r="O35" s="93"/>
      <c r="P35" s="93"/>
      <c r="Q35" s="93"/>
      <c r="R35" s="93"/>
      <c r="S35" s="93"/>
      <c r="T35" s="93"/>
      <c r="U35" s="95"/>
      <c r="V35" s="96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5"/>
    </row>
    <row r="36" spans="1:36" s="86" customFormat="1" ht="24.95" customHeight="1">
      <c r="A36" s="182"/>
      <c r="B36" s="185"/>
      <c r="C36" s="97">
        <v>531.85</v>
      </c>
      <c r="D36" s="98">
        <v>531.25</v>
      </c>
      <c r="E36" s="91">
        <f t="shared" si="0"/>
        <v>0.60000000000002274</v>
      </c>
      <c r="F36" s="91" t="s">
        <v>52</v>
      </c>
      <c r="G36" s="93"/>
      <c r="H36" s="93"/>
      <c r="I36" s="93"/>
      <c r="J36" s="93"/>
      <c r="K36" s="93"/>
      <c r="L36" s="93"/>
      <c r="M36" s="93"/>
      <c r="N36" s="93"/>
      <c r="O36" s="99">
        <f t="shared" ref="O36:P38" si="5">$E36*50%</f>
        <v>0.30000000000001137</v>
      </c>
      <c r="P36" s="99">
        <f t="shared" si="5"/>
        <v>0.30000000000001137</v>
      </c>
      <c r="Q36" s="93"/>
      <c r="R36" s="93"/>
      <c r="S36" s="93"/>
      <c r="T36" s="93"/>
      <c r="U36" s="95"/>
      <c r="V36" s="96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5"/>
    </row>
    <row r="37" spans="1:36" s="86" customFormat="1" ht="24.95" customHeight="1">
      <c r="A37" s="182"/>
      <c r="B37" s="185"/>
      <c r="C37" s="97">
        <v>531</v>
      </c>
      <c r="D37" s="98">
        <v>530.6</v>
      </c>
      <c r="E37" s="91">
        <f t="shared" si="0"/>
        <v>0.39999999999997726</v>
      </c>
      <c r="F37" s="91" t="s">
        <v>51</v>
      </c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5"/>
      <c r="V37" s="100">
        <f>$E37*50%</f>
        <v>0.19999999999998863</v>
      </c>
      <c r="W37" s="99">
        <f>$E37*50%</f>
        <v>0.19999999999998863</v>
      </c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5"/>
    </row>
    <row r="38" spans="1:36" s="86" customFormat="1" ht="24.95" customHeight="1">
      <c r="A38" s="182"/>
      <c r="B38" s="185"/>
      <c r="C38" s="97">
        <v>530.70000000000005</v>
      </c>
      <c r="D38" s="98">
        <v>530.15</v>
      </c>
      <c r="E38" s="91">
        <f t="shared" si="0"/>
        <v>0.55000000000006821</v>
      </c>
      <c r="F38" s="91" t="s">
        <v>52</v>
      </c>
      <c r="G38" s="93"/>
      <c r="H38" s="93"/>
      <c r="I38" s="93"/>
      <c r="J38" s="94"/>
      <c r="K38" s="94"/>
      <c r="L38" s="93"/>
      <c r="M38" s="93"/>
      <c r="N38" s="93"/>
      <c r="O38" s="99">
        <f t="shared" si="5"/>
        <v>0.27500000000003411</v>
      </c>
      <c r="P38" s="99">
        <f t="shared" si="5"/>
        <v>0.27500000000003411</v>
      </c>
      <c r="Q38" s="93"/>
      <c r="R38" s="93"/>
      <c r="S38" s="93"/>
      <c r="T38" s="93"/>
      <c r="U38" s="95"/>
      <c r="V38" s="96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5"/>
    </row>
    <row r="39" spans="1:36" s="86" customFormat="1" ht="24.95" customHeight="1">
      <c r="A39" s="182"/>
      <c r="B39" s="185"/>
      <c r="C39" s="97">
        <v>529.20000000000005</v>
      </c>
      <c r="D39" s="98">
        <v>528.5</v>
      </c>
      <c r="E39" s="91">
        <f t="shared" si="0"/>
        <v>0.70000000000004547</v>
      </c>
      <c r="F39" s="91" t="s">
        <v>51</v>
      </c>
      <c r="G39" s="93"/>
      <c r="H39" s="99">
        <f t="shared" si="4"/>
        <v>0.17500000000001137</v>
      </c>
      <c r="I39" s="99">
        <f t="shared" si="4"/>
        <v>0.17500000000001137</v>
      </c>
      <c r="J39" s="99">
        <f t="shared" si="4"/>
        <v>0.17500000000001137</v>
      </c>
      <c r="K39" s="99">
        <f t="shared" si="4"/>
        <v>0.17500000000001137</v>
      </c>
      <c r="L39" s="93"/>
      <c r="M39" s="93"/>
      <c r="N39" s="93"/>
      <c r="O39" s="93"/>
      <c r="P39" s="93"/>
      <c r="Q39" s="93"/>
      <c r="R39" s="93"/>
      <c r="S39" s="93"/>
      <c r="T39" s="93"/>
      <c r="U39" s="95"/>
      <c r="V39" s="96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5"/>
    </row>
    <row r="40" spans="1:36" s="86" customFormat="1" ht="24.95" customHeight="1">
      <c r="A40" s="182"/>
      <c r="B40" s="185"/>
      <c r="C40" s="97">
        <v>528.29999999999995</v>
      </c>
      <c r="D40" s="98">
        <v>527.4</v>
      </c>
      <c r="E40" s="91">
        <f t="shared" si="0"/>
        <v>0.89999999999997726</v>
      </c>
      <c r="F40" s="91" t="s">
        <v>52</v>
      </c>
      <c r="G40" s="93"/>
      <c r="H40" s="99">
        <f t="shared" si="4"/>
        <v>0.22499999999999432</v>
      </c>
      <c r="I40" s="99">
        <f t="shared" si="4"/>
        <v>0.22499999999999432</v>
      </c>
      <c r="J40" s="99">
        <f t="shared" si="4"/>
        <v>0.22499999999999432</v>
      </c>
      <c r="K40" s="99">
        <f t="shared" si="4"/>
        <v>0.22499999999999432</v>
      </c>
      <c r="L40" s="93"/>
      <c r="M40" s="93"/>
      <c r="N40" s="93"/>
      <c r="O40" s="93"/>
      <c r="P40" s="93"/>
      <c r="Q40" s="93"/>
      <c r="R40" s="93"/>
      <c r="S40" s="93"/>
      <c r="T40" s="93"/>
      <c r="U40" s="95"/>
      <c r="V40" s="96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5"/>
    </row>
    <row r="41" spans="1:36" s="86" customFormat="1" ht="24.95" customHeight="1">
      <c r="A41" s="182"/>
      <c r="B41" s="185"/>
      <c r="C41" s="97">
        <v>526.9</v>
      </c>
      <c r="D41" s="98">
        <v>525.6</v>
      </c>
      <c r="E41" s="91">
        <f t="shared" si="0"/>
        <v>1.2999999999999545</v>
      </c>
      <c r="F41" s="91" t="s">
        <v>51</v>
      </c>
      <c r="G41" s="93"/>
      <c r="H41" s="93"/>
      <c r="I41" s="93"/>
      <c r="J41" s="94"/>
      <c r="K41" s="94"/>
      <c r="L41" s="93"/>
      <c r="M41" s="93"/>
      <c r="N41" s="93"/>
      <c r="O41" s="93"/>
      <c r="P41" s="93"/>
      <c r="Q41" s="93"/>
      <c r="R41" s="93"/>
      <c r="S41" s="93"/>
      <c r="T41" s="93"/>
      <c r="U41" s="95"/>
      <c r="V41" s="100">
        <f>$E41*50%</f>
        <v>0.64999999999997726</v>
      </c>
      <c r="W41" s="99">
        <f>$E41*50%</f>
        <v>0.64999999999997726</v>
      </c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5"/>
    </row>
    <row r="42" spans="1:36" s="86" customFormat="1" ht="24.95" customHeight="1">
      <c r="A42" s="182"/>
      <c r="B42" s="185"/>
      <c r="C42" s="97">
        <v>526</v>
      </c>
      <c r="D42" s="98">
        <v>525.04999999999995</v>
      </c>
      <c r="E42" s="91">
        <f t="shared" si="0"/>
        <v>0.95000000000004547</v>
      </c>
      <c r="F42" s="91" t="s">
        <v>52</v>
      </c>
      <c r="G42" s="93"/>
      <c r="H42" s="93"/>
      <c r="I42" s="93"/>
      <c r="J42" s="94"/>
      <c r="K42" s="94"/>
      <c r="L42" s="93"/>
      <c r="M42" s="93"/>
      <c r="N42" s="93"/>
      <c r="O42" s="93"/>
      <c r="P42" s="93"/>
      <c r="Q42" s="93"/>
      <c r="R42" s="93"/>
      <c r="S42" s="93"/>
      <c r="T42" s="93"/>
      <c r="U42" s="95"/>
      <c r="V42" s="100">
        <f>$E42*50%</f>
        <v>0.47500000000002274</v>
      </c>
      <c r="W42" s="99">
        <f>$E42*50%</f>
        <v>0.47500000000002274</v>
      </c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5"/>
    </row>
    <row r="43" spans="1:36" s="86" customFormat="1" ht="24.95" customHeight="1">
      <c r="A43" s="182"/>
      <c r="B43" s="185"/>
      <c r="C43" s="97">
        <v>524.79999999999995</v>
      </c>
      <c r="D43" s="98">
        <v>524.35</v>
      </c>
      <c r="E43" s="91">
        <f t="shared" si="0"/>
        <v>0.44999999999993179</v>
      </c>
      <c r="F43" s="91" t="s">
        <v>52</v>
      </c>
      <c r="G43" s="93"/>
      <c r="H43" s="93"/>
      <c r="I43" s="93"/>
      <c r="J43" s="94"/>
      <c r="K43" s="94"/>
      <c r="L43" s="93"/>
      <c r="M43" s="93"/>
      <c r="N43" s="93"/>
      <c r="O43" s="99">
        <f>$E43*50%</f>
        <v>0.22499999999996589</v>
      </c>
      <c r="P43" s="99">
        <f>$E43*50%</f>
        <v>0.22499999999996589</v>
      </c>
      <c r="Q43" s="93"/>
      <c r="R43" s="93"/>
      <c r="S43" s="93"/>
      <c r="T43" s="93"/>
      <c r="U43" s="95"/>
      <c r="V43" s="96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5"/>
    </row>
    <row r="44" spans="1:36" s="86" customFormat="1" ht="24.95" customHeight="1">
      <c r="A44" s="182"/>
      <c r="B44" s="185"/>
      <c r="C44" s="97">
        <v>522.75</v>
      </c>
      <c r="D44" s="98">
        <v>522.1</v>
      </c>
      <c r="E44" s="91">
        <f t="shared" si="0"/>
        <v>0.64999999999997726</v>
      </c>
      <c r="F44" s="91" t="s">
        <v>51</v>
      </c>
      <c r="G44" s="93"/>
      <c r="H44" s="93"/>
      <c r="I44" s="93"/>
      <c r="J44" s="94"/>
      <c r="K44" s="94"/>
      <c r="L44" s="93"/>
      <c r="M44" s="93"/>
      <c r="N44" s="93"/>
      <c r="O44" s="99">
        <f>$E44*50%</f>
        <v>0.32499999999998863</v>
      </c>
      <c r="P44" s="99">
        <f>$E44*50%</f>
        <v>0.32499999999998863</v>
      </c>
      <c r="Q44" s="93"/>
      <c r="R44" s="93"/>
      <c r="S44" s="93"/>
      <c r="T44" s="93"/>
      <c r="U44" s="95"/>
      <c r="V44" s="96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5"/>
    </row>
    <row r="45" spans="1:36" s="86" customFormat="1" ht="24.95" customHeight="1">
      <c r="A45" s="182"/>
      <c r="B45" s="185"/>
      <c r="C45" s="97">
        <v>520.4</v>
      </c>
      <c r="D45" s="98">
        <v>519.1</v>
      </c>
      <c r="E45" s="91">
        <f t="shared" si="0"/>
        <v>1.2999999999999545</v>
      </c>
      <c r="F45" s="91" t="s">
        <v>51</v>
      </c>
      <c r="G45" s="93"/>
      <c r="H45" s="99">
        <f t="shared" ref="H45:K46" si="6">$E45*25%</f>
        <v>0.32499999999998863</v>
      </c>
      <c r="I45" s="99">
        <f t="shared" si="6"/>
        <v>0.32499999999998863</v>
      </c>
      <c r="J45" s="99">
        <f t="shared" si="6"/>
        <v>0.32499999999998863</v>
      </c>
      <c r="K45" s="99">
        <f t="shared" si="6"/>
        <v>0.32499999999998863</v>
      </c>
      <c r="L45" s="93"/>
      <c r="M45" s="93"/>
      <c r="N45" s="93"/>
      <c r="O45" s="93"/>
      <c r="P45" s="93"/>
      <c r="Q45" s="93"/>
      <c r="R45" s="93"/>
      <c r="S45" s="93"/>
      <c r="T45" s="93"/>
      <c r="U45" s="95"/>
      <c r="V45" s="96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5"/>
    </row>
    <row r="46" spans="1:36" s="86" customFormat="1" ht="24.95" customHeight="1">
      <c r="A46" s="182"/>
      <c r="B46" s="185"/>
      <c r="C46" s="97">
        <v>519.35</v>
      </c>
      <c r="D46" s="98">
        <v>518.6</v>
      </c>
      <c r="E46" s="91">
        <f t="shared" si="0"/>
        <v>0.75</v>
      </c>
      <c r="F46" s="91" t="s">
        <v>52</v>
      </c>
      <c r="G46" s="93"/>
      <c r="H46" s="99">
        <f t="shared" si="6"/>
        <v>0.1875</v>
      </c>
      <c r="I46" s="99">
        <f t="shared" si="6"/>
        <v>0.1875</v>
      </c>
      <c r="J46" s="99">
        <f t="shared" si="6"/>
        <v>0.1875</v>
      </c>
      <c r="K46" s="99">
        <f t="shared" si="6"/>
        <v>0.1875</v>
      </c>
      <c r="L46" s="93"/>
      <c r="M46" s="93"/>
      <c r="N46" s="93"/>
      <c r="O46" s="93"/>
      <c r="P46" s="93"/>
      <c r="Q46" s="93"/>
      <c r="R46" s="93"/>
      <c r="S46" s="93"/>
      <c r="T46" s="93"/>
      <c r="U46" s="95"/>
      <c r="V46" s="96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5"/>
    </row>
    <row r="47" spans="1:36" s="86" customFormat="1" ht="24.95" customHeight="1">
      <c r="A47" s="182"/>
      <c r="B47" s="185"/>
      <c r="C47" s="97">
        <v>514.95000000000005</v>
      </c>
      <c r="D47" s="98">
        <v>514.35</v>
      </c>
      <c r="E47" s="91">
        <f t="shared" si="0"/>
        <v>0.60000000000002274</v>
      </c>
      <c r="F47" s="91" t="s">
        <v>51</v>
      </c>
      <c r="G47" s="93"/>
      <c r="H47" s="93"/>
      <c r="I47" s="93"/>
      <c r="J47" s="94"/>
      <c r="K47" s="94"/>
      <c r="L47" s="93"/>
      <c r="M47" s="93"/>
      <c r="N47" s="93"/>
      <c r="O47" s="99">
        <f>$E47*50%</f>
        <v>0.30000000000001137</v>
      </c>
      <c r="P47" s="99">
        <f>$E47*50%</f>
        <v>0.30000000000001137</v>
      </c>
      <c r="Q47" s="93"/>
      <c r="R47" s="93"/>
      <c r="S47" s="93"/>
      <c r="T47" s="93"/>
      <c r="U47" s="95"/>
      <c r="V47" s="96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5"/>
    </row>
    <row r="48" spans="1:36" s="86" customFormat="1" ht="24.95" customHeight="1">
      <c r="A48" s="183"/>
      <c r="B48" s="186"/>
      <c r="C48" s="101">
        <v>513.70000000000005</v>
      </c>
      <c r="D48" s="102">
        <v>513.15</v>
      </c>
      <c r="E48" s="103">
        <f t="shared" si="0"/>
        <v>0.55000000000006821</v>
      </c>
      <c r="F48" s="103" t="s">
        <v>52</v>
      </c>
      <c r="G48" s="104"/>
      <c r="H48" s="104"/>
      <c r="I48" s="104"/>
      <c r="J48" s="105"/>
      <c r="K48" s="105"/>
      <c r="L48" s="104"/>
      <c r="M48" s="104"/>
      <c r="N48" s="104"/>
      <c r="O48" s="104"/>
      <c r="P48" s="104"/>
      <c r="Q48" s="104"/>
      <c r="R48" s="104"/>
      <c r="S48" s="104"/>
      <c r="T48" s="104"/>
      <c r="U48" s="106"/>
      <c r="V48" s="107">
        <f>$E48*50%</f>
        <v>0.27500000000003411</v>
      </c>
      <c r="W48" s="108">
        <f>$E48*50%</f>
        <v>0.27500000000003411</v>
      </c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6"/>
    </row>
    <row r="49" spans="1:36" s="86" customFormat="1" ht="24.95" customHeight="1">
      <c r="A49" s="181" t="s">
        <v>46</v>
      </c>
      <c r="B49" s="184" t="s">
        <v>53</v>
      </c>
      <c r="C49" s="109">
        <v>510.1</v>
      </c>
      <c r="D49" s="110">
        <v>509.8</v>
      </c>
      <c r="E49" s="111">
        <f t="shared" si="0"/>
        <v>0.30000000000001137</v>
      </c>
      <c r="F49" s="111" t="s">
        <v>52</v>
      </c>
      <c r="G49" s="84"/>
      <c r="H49" s="112">
        <f t="shared" ref="H49:K58" si="7">$E49*25%</f>
        <v>7.5000000000002842E-2</v>
      </c>
      <c r="I49" s="112">
        <f t="shared" si="7"/>
        <v>7.5000000000002842E-2</v>
      </c>
      <c r="J49" s="112">
        <f t="shared" si="7"/>
        <v>7.5000000000002842E-2</v>
      </c>
      <c r="K49" s="112">
        <f t="shared" si="7"/>
        <v>7.5000000000002842E-2</v>
      </c>
      <c r="L49" s="84"/>
      <c r="M49" s="84"/>
      <c r="N49" s="84"/>
      <c r="O49" s="84"/>
      <c r="P49" s="84"/>
      <c r="Q49" s="84"/>
      <c r="R49" s="84"/>
      <c r="S49" s="84"/>
      <c r="T49" s="84"/>
      <c r="U49" s="85"/>
      <c r="V49" s="83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</row>
    <row r="50" spans="1:36" s="86" customFormat="1" ht="24.95" customHeight="1">
      <c r="A50" s="182"/>
      <c r="B50" s="185"/>
      <c r="C50" s="97">
        <v>509.45</v>
      </c>
      <c r="D50" s="98">
        <v>508.65</v>
      </c>
      <c r="E50" s="91">
        <f t="shared" si="0"/>
        <v>0.80000000000001137</v>
      </c>
      <c r="F50" s="113" t="s">
        <v>51</v>
      </c>
      <c r="G50" s="114"/>
      <c r="H50" s="114"/>
      <c r="I50" s="114"/>
      <c r="J50" s="94"/>
      <c r="K50" s="94"/>
      <c r="L50" s="114"/>
      <c r="M50" s="114"/>
      <c r="N50" s="114"/>
      <c r="O50" s="114"/>
      <c r="P50" s="114"/>
      <c r="Q50" s="114"/>
      <c r="R50" s="114"/>
      <c r="S50" s="114"/>
      <c r="T50" s="114"/>
      <c r="U50" s="115"/>
      <c r="V50" s="100">
        <f>$E50*50%</f>
        <v>0.40000000000000568</v>
      </c>
      <c r="W50" s="99">
        <f>$E50*50%</f>
        <v>0.40000000000000568</v>
      </c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5"/>
    </row>
    <row r="51" spans="1:36" s="86" customFormat="1" ht="24.95" customHeight="1">
      <c r="A51" s="182"/>
      <c r="B51" s="185"/>
      <c r="C51" s="97">
        <v>508.4</v>
      </c>
      <c r="D51" s="98">
        <v>508</v>
      </c>
      <c r="E51" s="91">
        <f t="shared" si="0"/>
        <v>0.39999999999997726</v>
      </c>
      <c r="F51" s="113" t="s">
        <v>51</v>
      </c>
      <c r="G51" s="114"/>
      <c r="H51" s="99">
        <f t="shared" si="7"/>
        <v>9.9999999999994316E-2</v>
      </c>
      <c r="I51" s="99">
        <f t="shared" si="7"/>
        <v>9.9999999999994316E-2</v>
      </c>
      <c r="J51" s="99">
        <f t="shared" si="7"/>
        <v>9.9999999999994316E-2</v>
      </c>
      <c r="K51" s="99">
        <f t="shared" si="7"/>
        <v>9.9999999999994316E-2</v>
      </c>
      <c r="L51" s="114"/>
      <c r="M51" s="114"/>
      <c r="N51" s="114"/>
      <c r="O51" s="114"/>
      <c r="P51" s="114"/>
      <c r="Q51" s="114"/>
      <c r="R51" s="114"/>
      <c r="S51" s="114"/>
      <c r="T51" s="114"/>
      <c r="U51" s="115"/>
      <c r="V51" s="116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5"/>
    </row>
    <row r="52" spans="1:36" s="86" customFormat="1" ht="24.95" customHeight="1">
      <c r="A52" s="182"/>
      <c r="B52" s="185"/>
      <c r="C52" s="117">
        <v>507.15</v>
      </c>
      <c r="D52" s="118">
        <v>506.6</v>
      </c>
      <c r="E52" s="113">
        <f t="shared" si="0"/>
        <v>0.54999999999995453</v>
      </c>
      <c r="F52" s="113" t="s">
        <v>52</v>
      </c>
      <c r="G52" s="114"/>
      <c r="H52" s="99">
        <f t="shared" si="7"/>
        <v>0.13749999999998863</v>
      </c>
      <c r="I52" s="99">
        <f t="shared" si="7"/>
        <v>0.13749999999998863</v>
      </c>
      <c r="J52" s="99">
        <f t="shared" si="7"/>
        <v>0.13749999999998863</v>
      </c>
      <c r="K52" s="99">
        <f t="shared" si="7"/>
        <v>0.13749999999998863</v>
      </c>
      <c r="L52" s="114"/>
      <c r="M52" s="114"/>
      <c r="N52" s="114"/>
      <c r="O52" s="114"/>
      <c r="P52" s="114"/>
      <c r="Q52" s="114"/>
      <c r="R52" s="114"/>
      <c r="S52" s="114"/>
      <c r="T52" s="114"/>
      <c r="U52" s="115"/>
      <c r="V52" s="116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5"/>
    </row>
    <row r="53" spans="1:36" s="86" customFormat="1" ht="24.95" customHeight="1">
      <c r="A53" s="182"/>
      <c r="B53" s="185"/>
      <c r="C53" s="117">
        <v>506.35</v>
      </c>
      <c r="D53" s="118">
        <v>505.75</v>
      </c>
      <c r="E53" s="113">
        <f t="shared" si="0"/>
        <v>0.60000000000002274</v>
      </c>
      <c r="F53" s="113" t="s">
        <v>51</v>
      </c>
      <c r="G53" s="114"/>
      <c r="H53" s="114"/>
      <c r="I53" s="114"/>
      <c r="J53" s="94"/>
      <c r="K53" s="94"/>
      <c r="L53" s="114"/>
      <c r="M53" s="114"/>
      <c r="N53" s="114"/>
      <c r="O53" s="99">
        <f>$E53*50%</f>
        <v>0.30000000000001137</v>
      </c>
      <c r="P53" s="99">
        <f>$E53*50%</f>
        <v>0.30000000000001137</v>
      </c>
      <c r="Q53" s="114"/>
      <c r="R53" s="114"/>
      <c r="S53" s="114"/>
      <c r="T53" s="114"/>
      <c r="U53" s="115"/>
      <c r="V53" s="116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5"/>
    </row>
    <row r="54" spans="1:36" s="86" customFormat="1" ht="24.95" customHeight="1">
      <c r="A54" s="182"/>
      <c r="B54" s="185"/>
      <c r="C54" s="117">
        <v>506</v>
      </c>
      <c r="D54" s="118">
        <v>505.5</v>
      </c>
      <c r="E54" s="113">
        <f t="shared" si="0"/>
        <v>0.5</v>
      </c>
      <c r="F54" s="113" t="s">
        <v>52</v>
      </c>
      <c r="G54" s="114"/>
      <c r="H54" s="99">
        <f t="shared" si="7"/>
        <v>0.125</v>
      </c>
      <c r="I54" s="99">
        <f t="shared" si="7"/>
        <v>0.125</v>
      </c>
      <c r="J54" s="99">
        <f t="shared" si="7"/>
        <v>0.125</v>
      </c>
      <c r="K54" s="99">
        <f t="shared" si="7"/>
        <v>0.125</v>
      </c>
      <c r="L54" s="114"/>
      <c r="M54" s="114"/>
      <c r="N54" s="114"/>
      <c r="O54" s="114"/>
      <c r="P54" s="114"/>
      <c r="Q54" s="114"/>
      <c r="R54" s="114"/>
      <c r="S54" s="114"/>
      <c r="T54" s="114"/>
      <c r="U54" s="115"/>
      <c r="V54" s="116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5"/>
    </row>
    <row r="55" spans="1:36" s="86" customFormat="1" ht="24.95" customHeight="1">
      <c r="A55" s="182"/>
      <c r="B55" s="185"/>
      <c r="C55" s="117">
        <v>503.9</v>
      </c>
      <c r="D55" s="118">
        <v>502.9</v>
      </c>
      <c r="E55" s="113">
        <f t="shared" si="0"/>
        <v>1</v>
      </c>
      <c r="F55" s="113" t="s">
        <v>51</v>
      </c>
      <c r="G55" s="114"/>
      <c r="H55" s="99">
        <f t="shared" si="7"/>
        <v>0.25</v>
      </c>
      <c r="I55" s="99">
        <f t="shared" si="7"/>
        <v>0.25</v>
      </c>
      <c r="J55" s="99">
        <f t="shared" si="7"/>
        <v>0.25</v>
      </c>
      <c r="K55" s="99">
        <f t="shared" si="7"/>
        <v>0.25</v>
      </c>
      <c r="L55" s="114"/>
      <c r="M55" s="114"/>
      <c r="N55" s="114"/>
      <c r="O55" s="114"/>
      <c r="P55" s="114"/>
      <c r="Q55" s="114"/>
      <c r="R55" s="114"/>
      <c r="S55" s="114"/>
      <c r="T55" s="114"/>
      <c r="U55" s="115"/>
      <c r="V55" s="116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5"/>
    </row>
    <row r="56" spans="1:36" s="86" customFormat="1" ht="24.95" customHeight="1">
      <c r="A56" s="182"/>
      <c r="B56" s="185"/>
      <c r="C56" s="117">
        <v>503.25</v>
      </c>
      <c r="D56" s="118">
        <v>502.65</v>
      </c>
      <c r="E56" s="113">
        <f t="shared" si="0"/>
        <v>0.60000000000002274</v>
      </c>
      <c r="F56" s="113" t="s">
        <v>52</v>
      </c>
      <c r="G56" s="114"/>
      <c r="H56" s="114"/>
      <c r="I56" s="114"/>
      <c r="J56" s="94"/>
      <c r="K56" s="94"/>
      <c r="L56" s="114"/>
      <c r="M56" s="114"/>
      <c r="N56" s="114"/>
      <c r="O56" s="114"/>
      <c r="P56" s="114"/>
      <c r="Q56" s="114"/>
      <c r="R56" s="114"/>
      <c r="S56" s="114"/>
      <c r="T56" s="114"/>
      <c r="U56" s="115"/>
      <c r="V56" s="100">
        <f>$E56*50%</f>
        <v>0.30000000000001137</v>
      </c>
      <c r="W56" s="99">
        <f>$E56*50%</f>
        <v>0.30000000000001137</v>
      </c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5"/>
    </row>
    <row r="57" spans="1:36" s="86" customFormat="1" ht="24.95" customHeight="1">
      <c r="A57" s="182"/>
      <c r="B57" s="185"/>
      <c r="C57" s="117">
        <v>500.25</v>
      </c>
      <c r="D57" s="118">
        <v>498.8</v>
      </c>
      <c r="E57" s="113">
        <f t="shared" si="0"/>
        <v>1.4499999999999886</v>
      </c>
      <c r="F57" s="113" t="s">
        <v>52</v>
      </c>
      <c r="G57" s="114"/>
      <c r="H57" s="99">
        <f t="shared" si="7"/>
        <v>0.36249999999999716</v>
      </c>
      <c r="I57" s="99">
        <f t="shared" si="7"/>
        <v>0.36249999999999716</v>
      </c>
      <c r="J57" s="99">
        <f t="shared" si="7"/>
        <v>0.36249999999999716</v>
      </c>
      <c r="K57" s="99">
        <f t="shared" si="7"/>
        <v>0.36249999999999716</v>
      </c>
      <c r="L57" s="114"/>
      <c r="M57" s="114"/>
      <c r="N57" s="114"/>
      <c r="O57" s="114"/>
      <c r="P57" s="114"/>
      <c r="Q57" s="114"/>
      <c r="R57" s="114"/>
      <c r="S57" s="114"/>
      <c r="T57" s="114"/>
      <c r="U57" s="115"/>
      <c r="V57" s="116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5"/>
    </row>
    <row r="58" spans="1:36" s="86" customFormat="1" ht="24.95" customHeight="1">
      <c r="A58" s="182"/>
      <c r="B58" s="185"/>
      <c r="C58" s="117">
        <v>498.55</v>
      </c>
      <c r="D58" s="118">
        <v>498.15</v>
      </c>
      <c r="E58" s="113">
        <f t="shared" si="0"/>
        <v>0.40000000000003411</v>
      </c>
      <c r="F58" s="113" t="s">
        <v>51</v>
      </c>
      <c r="G58" s="114"/>
      <c r="H58" s="99">
        <f t="shared" si="7"/>
        <v>0.10000000000000853</v>
      </c>
      <c r="I58" s="99">
        <f t="shared" si="7"/>
        <v>0.10000000000000853</v>
      </c>
      <c r="J58" s="99">
        <f t="shared" si="7"/>
        <v>0.10000000000000853</v>
      </c>
      <c r="K58" s="99">
        <f t="shared" si="7"/>
        <v>0.10000000000000853</v>
      </c>
      <c r="L58" s="114"/>
      <c r="M58" s="114"/>
      <c r="N58" s="114"/>
      <c r="O58" s="114"/>
      <c r="P58" s="114"/>
      <c r="Q58" s="114"/>
      <c r="R58" s="114"/>
      <c r="S58" s="114"/>
      <c r="T58" s="114"/>
      <c r="U58" s="115"/>
      <c r="V58" s="116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5"/>
    </row>
    <row r="59" spans="1:36" s="86" customFormat="1" ht="24.95" customHeight="1">
      <c r="A59" s="182"/>
      <c r="B59" s="185"/>
      <c r="C59" s="117">
        <v>497.5</v>
      </c>
      <c r="D59" s="118">
        <v>497</v>
      </c>
      <c r="E59" s="113">
        <f t="shared" si="0"/>
        <v>0.5</v>
      </c>
      <c r="F59" s="113" t="s">
        <v>52</v>
      </c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5"/>
      <c r="V59" s="100">
        <f>$E59*50%</f>
        <v>0.25</v>
      </c>
      <c r="W59" s="99">
        <f>$E59*50%</f>
        <v>0.25</v>
      </c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5"/>
    </row>
    <row r="60" spans="1:36" s="86" customFormat="1" ht="24.95" customHeight="1">
      <c r="A60" s="182"/>
      <c r="B60" s="185"/>
      <c r="C60" s="117">
        <v>496</v>
      </c>
      <c r="D60" s="118">
        <v>495.4</v>
      </c>
      <c r="E60" s="113">
        <f t="shared" si="0"/>
        <v>0.60000000000002274</v>
      </c>
      <c r="F60" s="113" t="s">
        <v>52</v>
      </c>
      <c r="G60" s="114"/>
      <c r="H60" s="114"/>
      <c r="I60" s="114"/>
      <c r="J60" s="114"/>
      <c r="K60" s="114"/>
      <c r="L60" s="114"/>
      <c r="M60" s="114"/>
      <c r="N60" s="114"/>
      <c r="O60" s="99">
        <f t="shared" ref="O60:P62" si="8">$E60*50%</f>
        <v>0.30000000000001137</v>
      </c>
      <c r="P60" s="99">
        <f t="shared" si="8"/>
        <v>0.30000000000001137</v>
      </c>
      <c r="Q60" s="114"/>
      <c r="R60" s="114"/>
      <c r="S60" s="114"/>
      <c r="T60" s="114"/>
      <c r="U60" s="115"/>
      <c r="V60" s="116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5"/>
    </row>
    <row r="61" spans="1:36" s="86" customFormat="1" ht="24.95" customHeight="1">
      <c r="A61" s="182"/>
      <c r="B61" s="185"/>
      <c r="C61" s="117">
        <v>492.9</v>
      </c>
      <c r="D61" s="118">
        <v>492.2</v>
      </c>
      <c r="E61" s="113">
        <f t="shared" si="0"/>
        <v>0.69999999999998863</v>
      </c>
      <c r="F61" s="113" t="s">
        <v>52</v>
      </c>
      <c r="G61" s="114"/>
      <c r="H61" s="114"/>
      <c r="I61" s="114"/>
      <c r="J61" s="94"/>
      <c r="K61" s="94"/>
      <c r="L61" s="114"/>
      <c r="M61" s="114"/>
      <c r="N61" s="114"/>
      <c r="O61" s="99">
        <f t="shared" si="8"/>
        <v>0.34999999999999432</v>
      </c>
      <c r="P61" s="99">
        <f t="shared" si="8"/>
        <v>0.34999999999999432</v>
      </c>
      <c r="Q61" s="114"/>
      <c r="R61" s="114"/>
      <c r="S61" s="114"/>
      <c r="T61" s="114"/>
      <c r="U61" s="115"/>
      <c r="V61" s="116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5"/>
    </row>
    <row r="62" spans="1:36" s="86" customFormat="1" ht="24.95" customHeight="1">
      <c r="A62" s="182"/>
      <c r="B62" s="185"/>
      <c r="C62" s="117">
        <v>489</v>
      </c>
      <c r="D62" s="118">
        <v>488.1</v>
      </c>
      <c r="E62" s="113">
        <f t="shared" si="0"/>
        <v>0.89999999999997726</v>
      </c>
      <c r="F62" s="113" t="s">
        <v>52</v>
      </c>
      <c r="G62" s="114"/>
      <c r="H62" s="114"/>
      <c r="I62" s="114"/>
      <c r="J62" s="94"/>
      <c r="K62" s="94"/>
      <c r="L62" s="114"/>
      <c r="M62" s="114"/>
      <c r="N62" s="114"/>
      <c r="O62" s="99">
        <f t="shared" si="8"/>
        <v>0.44999999999998863</v>
      </c>
      <c r="P62" s="99">
        <f t="shared" si="8"/>
        <v>0.44999999999998863</v>
      </c>
      <c r="Q62" s="114"/>
      <c r="R62" s="114"/>
      <c r="S62" s="114"/>
      <c r="T62" s="114"/>
      <c r="U62" s="115"/>
      <c r="V62" s="116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5"/>
    </row>
    <row r="63" spans="1:36" s="86" customFormat="1" ht="24.95" customHeight="1">
      <c r="A63" s="182"/>
      <c r="B63" s="185"/>
      <c r="C63" s="117">
        <v>486.85</v>
      </c>
      <c r="D63" s="118">
        <v>485.05</v>
      </c>
      <c r="E63" s="113">
        <f t="shared" si="0"/>
        <v>1.8000000000000114</v>
      </c>
      <c r="F63" s="113" t="s">
        <v>51</v>
      </c>
      <c r="G63" s="114"/>
      <c r="H63" s="99">
        <f t="shared" ref="H63:K75" si="9">$E63*25%</f>
        <v>0.45000000000000284</v>
      </c>
      <c r="I63" s="99">
        <f t="shared" si="9"/>
        <v>0.45000000000000284</v>
      </c>
      <c r="J63" s="99">
        <f t="shared" si="9"/>
        <v>0.45000000000000284</v>
      </c>
      <c r="K63" s="99">
        <f t="shared" si="9"/>
        <v>0.45000000000000284</v>
      </c>
      <c r="L63" s="114"/>
      <c r="M63" s="114"/>
      <c r="N63" s="114"/>
      <c r="O63" s="114"/>
      <c r="P63" s="114"/>
      <c r="Q63" s="114"/>
      <c r="R63" s="114"/>
      <c r="S63" s="114"/>
      <c r="T63" s="114"/>
      <c r="U63" s="115"/>
      <c r="V63" s="116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5"/>
    </row>
    <row r="64" spans="1:36" s="86" customFormat="1" ht="24.95" customHeight="1">
      <c r="A64" s="182"/>
      <c r="B64" s="185"/>
      <c r="C64" s="117">
        <v>484.15</v>
      </c>
      <c r="D64" s="118">
        <v>483.65</v>
      </c>
      <c r="E64" s="113">
        <f t="shared" si="0"/>
        <v>0.5</v>
      </c>
      <c r="F64" s="113" t="s">
        <v>52</v>
      </c>
      <c r="G64" s="114"/>
      <c r="H64" s="99">
        <f t="shared" si="9"/>
        <v>0.125</v>
      </c>
      <c r="I64" s="99">
        <f t="shared" si="9"/>
        <v>0.125</v>
      </c>
      <c r="J64" s="99">
        <f t="shared" si="9"/>
        <v>0.125</v>
      </c>
      <c r="K64" s="99">
        <f t="shared" si="9"/>
        <v>0.125</v>
      </c>
      <c r="L64" s="114"/>
      <c r="M64" s="114"/>
      <c r="N64" s="114"/>
      <c r="O64" s="114"/>
      <c r="P64" s="114"/>
      <c r="Q64" s="114"/>
      <c r="R64" s="114"/>
      <c r="S64" s="114"/>
      <c r="T64" s="114"/>
      <c r="U64" s="115"/>
      <c r="V64" s="116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5"/>
    </row>
    <row r="65" spans="1:36" s="86" customFormat="1" ht="24.95" customHeight="1">
      <c r="A65" s="182"/>
      <c r="B65" s="185"/>
      <c r="C65" s="117">
        <v>483.75</v>
      </c>
      <c r="D65" s="118">
        <v>483.25</v>
      </c>
      <c r="E65" s="113">
        <f t="shared" si="0"/>
        <v>0.5</v>
      </c>
      <c r="F65" s="113" t="s">
        <v>51</v>
      </c>
      <c r="G65" s="114"/>
      <c r="H65" s="99">
        <f t="shared" si="9"/>
        <v>0.125</v>
      </c>
      <c r="I65" s="99">
        <f t="shared" si="9"/>
        <v>0.125</v>
      </c>
      <c r="J65" s="99">
        <f t="shared" si="9"/>
        <v>0.125</v>
      </c>
      <c r="K65" s="99">
        <f t="shared" si="9"/>
        <v>0.125</v>
      </c>
      <c r="L65" s="114"/>
      <c r="M65" s="114"/>
      <c r="N65" s="114"/>
      <c r="O65" s="114"/>
      <c r="P65" s="114"/>
      <c r="Q65" s="114"/>
      <c r="R65" s="114"/>
      <c r="S65" s="114"/>
      <c r="T65" s="114"/>
      <c r="U65" s="115"/>
      <c r="V65" s="116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5"/>
    </row>
    <row r="66" spans="1:36" s="86" customFormat="1" ht="24.95" customHeight="1">
      <c r="A66" s="182"/>
      <c r="B66" s="185"/>
      <c r="C66" s="117">
        <v>483.25</v>
      </c>
      <c r="D66" s="118">
        <v>482.9</v>
      </c>
      <c r="E66" s="113">
        <f t="shared" si="0"/>
        <v>0.35000000000002274</v>
      </c>
      <c r="F66" s="113" t="s">
        <v>52</v>
      </c>
      <c r="G66" s="114"/>
      <c r="H66" s="114"/>
      <c r="I66" s="114"/>
      <c r="J66" s="114"/>
      <c r="K66" s="114"/>
      <c r="L66" s="114"/>
      <c r="M66" s="114"/>
      <c r="N66" s="114"/>
      <c r="O66" s="99">
        <f>$E66*50%</f>
        <v>0.17500000000001137</v>
      </c>
      <c r="P66" s="99">
        <f>$E66*50%</f>
        <v>0.17500000000001137</v>
      </c>
      <c r="Q66" s="114"/>
      <c r="R66" s="114"/>
      <c r="S66" s="114"/>
      <c r="T66" s="114"/>
      <c r="U66" s="115"/>
      <c r="V66" s="116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5"/>
    </row>
    <row r="67" spans="1:36" s="86" customFormat="1" ht="24.95" customHeight="1">
      <c r="A67" s="182"/>
      <c r="B67" s="185"/>
      <c r="C67" s="117">
        <v>482.6</v>
      </c>
      <c r="D67" s="118">
        <v>482.1</v>
      </c>
      <c r="E67" s="113">
        <f t="shared" si="0"/>
        <v>0.5</v>
      </c>
      <c r="F67" s="113" t="s">
        <v>52</v>
      </c>
      <c r="G67" s="114"/>
      <c r="H67" s="99">
        <f t="shared" si="9"/>
        <v>0.125</v>
      </c>
      <c r="I67" s="99">
        <f t="shared" si="9"/>
        <v>0.125</v>
      </c>
      <c r="J67" s="99">
        <f t="shared" si="9"/>
        <v>0.125</v>
      </c>
      <c r="K67" s="99">
        <f t="shared" si="9"/>
        <v>0.125</v>
      </c>
      <c r="L67" s="114"/>
      <c r="M67" s="114"/>
      <c r="N67" s="114"/>
      <c r="O67" s="114"/>
      <c r="P67" s="114"/>
      <c r="Q67" s="114"/>
      <c r="R67" s="114"/>
      <c r="S67" s="114"/>
      <c r="T67" s="114"/>
      <c r="U67" s="115"/>
      <c r="V67" s="116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5"/>
    </row>
    <row r="68" spans="1:36" s="86" customFormat="1" ht="24.95" customHeight="1">
      <c r="A68" s="182"/>
      <c r="B68" s="185"/>
      <c r="C68" s="117">
        <v>481.6</v>
      </c>
      <c r="D68" s="118">
        <v>481.1</v>
      </c>
      <c r="E68" s="113">
        <f t="shared" si="0"/>
        <v>0.5</v>
      </c>
      <c r="F68" s="113" t="s">
        <v>52</v>
      </c>
      <c r="G68" s="114"/>
      <c r="H68" s="99">
        <f t="shared" si="9"/>
        <v>0.125</v>
      </c>
      <c r="I68" s="99">
        <f t="shared" si="9"/>
        <v>0.125</v>
      </c>
      <c r="J68" s="99">
        <f t="shared" si="9"/>
        <v>0.125</v>
      </c>
      <c r="K68" s="99">
        <f t="shared" si="9"/>
        <v>0.125</v>
      </c>
      <c r="L68" s="114"/>
      <c r="M68" s="114"/>
      <c r="N68" s="114"/>
      <c r="O68" s="114"/>
      <c r="P68" s="114"/>
      <c r="Q68" s="114"/>
      <c r="R68" s="114"/>
      <c r="S68" s="114"/>
      <c r="T68" s="114"/>
      <c r="U68" s="115"/>
      <c r="V68" s="116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5"/>
    </row>
    <row r="69" spans="1:36" s="86" customFormat="1" ht="24.95" customHeight="1">
      <c r="A69" s="182"/>
      <c r="B69" s="185"/>
      <c r="C69" s="117">
        <v>480.1</v>
      </c>
      <c r="D69" s="118">
        <v>478.6</v>
      </c>
      <c r="E69" s="113">
        <f t="shared" si="0"/>
        <v>1.5</v>
      </c>
      <c r="F69" s="113" t="s">
        <v>51</v>
      </c>
      <c r="G69" s="114"/>
      <c r="H69" s="114"/>
      <c r="I69" s="114"/>
      <c r="J69" s="94"/>
      <c r="K69" s="94"/>
      <c r="L69" s="114"/>
      <c r="M69" s="114"/>
      <c r="N69" s="114"/>
      <c r="O69" s="99">
        <f>$E69*50%</f>
        <v>0.75</v>
      </c>
      <c r="P69" s="99">
        <f>$E69*50%</f>
        <v>0.75</v>
      </c>
      <c r="Q69" s="114"/>
      <c r="R69" s="114"/>
      <c r="S69" s="114"/>
      <c r="T69" s="114"/>
      <c r="U69" s="115"/>
      <c r="V69" s="116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5"/>
    </row>
    <row r="70" spans="1:36" s="86" customFormat="1" ht="24.95" customHeight="1">
      <c r="A70" s="182"/>
      <c r="B70" s="185"/>
      <c r="C70" s="117">
        <v>478.8</v>
      </c>
      <c r="D70" s="118">
        <v>477.85</v>
      </c>
      <c r="E70" s="113">
        <f t="shared" si="0"/>
        <v>0.94999999999998863</v>
      </c>
      <c r="F70" s="113" t="s">
        <v>52</v>
      </c>
      <c r="G70" s="114"/>
      <c r="H70" s="114"/>
      <c r="I70" s="114"/>
      <c r="J70" s="114"/>
      <c r="K70" s="114"/>
      <c r="L70" s="114"/>
      <c r="M70" s="114"/>
      <c r="N70" s="114"/>
      <c r="O70" s="99">
        <f>$E70*50%</f>
        <v>0.47499999999999432</v>
      </c>
      <c r="P70" s="99">
        <f>$E70*50%</f>
        <v>0.47499999999999432</v>
      </c>
      <c r="Q70" s="114"/>
      <c r="R70" s="114"/>
      <c r="S70" s="114"/>
      <c r="T70" s="114"/>
      <c r="U70" s="115"/>
      <c r="V70" s="116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5"/>
    </row>
    <row r="71" spans="1:36" s="86" customFormat="1" ht="24.95" customHeight="1">
      <c r="A71" s="182"/>
      <c r="B71" s="185"/>
      <c r="C71" s="117">
        <v>477.5</v>
      </c>
      <c r="D71" s="118">
        <v>477.1</v>
      </c>
      <c r="E71" s="113">
        <f t="shared" si="0"/>
        <v>0.39999999999997726</v>
      </c>
      <c r="F71" s="113" t="s">
        <v>52</v>
      </c>
      <c r="G71" s="114"/>
      <c r="H71" s="114"/>
      <c r="I71" s="114"/>
      <c r="J71" s="94"/>
      <c r="K71" s="94"/>
      <c r="L71" s="114"/>
      <c r="M71" s="114"/>
      <c r="N71" s="114"/>
      <c r="O71" s="114"/>
      <c r="P71" s="114"/>
      <c r="Q71" s="114"/>
      <c r="R71" s="114"/>
      <c r="S71" s="114"/>
      <c r="T71" s="114"/>
      <c r="U71" s="115"/>
      <c r="V71" s="100">
        <f>$E71*50%</f>
        <v>0.19999999999998863</v>
      </c>
      <c r="W71" s="99">
        <f>$E71*50%</f>
        <v>0.19999999999998863</v>
      </c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5"/>
    </row>
    <row r="72" spans="1:36" s="86" customFormat="1" ht="24.95" customHeight="1">
      <c r="A72" s="182"/>
      <c r="B72" s="185"/>
      <c r="C72" s="117">
        <v>475.6</v>
      </c>
      <c r="D72" s="118">
        <v>474</v>
      </c>
      <c r="E72" s="113">
        <f t="shared" si="0"/>
        <v>1.6000000000000227</v>
      </c>
      <c r="F72" s="113" t="s">
        <v>52</v>
      </c>
      <c r="G72" s="114"/>
      <c r="H72" s="99">
        <f t="shared" si="9"/>
        <v>0.40000000000000568</v>
      </c>
      <c r="I72" s="99">
        <f t="shared" si="9"/>
        <v>0.40000000000000568</v>
      </c>
      <c r="J72" s="99">
        <f t="shared" si="9"/>
        <v>0.40000000000000568</v>
      </c>
      <c r="K72" s="99">
        <f t="shared" si="9"/>
        <v>0.40000000000000568</v>
      </c>
      <c r="L72" s="114"/>
      <c r="M72" s="114"/>
      <c r="N72" s="114"/>
      <c r="O72" s="114"/>
      <c r="P72" s="114"/>
      <c r="Q72" s="114"/>
      <c r="R72" s="114"/>
      <c r="S72" s="114"/>
      <c r="T72" s="114"/>
      <c r="U72" s="115"/>
      <c r="V72" s="116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5"/>
    </row>
    <row r="73" spans="1:36" s="86" customFormat="1" ht="24.95" customHeight="1">
      <c r="A73" s="182"/>
      <c r="B73" s="185"/>
      <c r="C73" s="117">
        <v>473.65</v>
      </c>
      <c r="D73" s="118">
        <v>473.05</v>
      </c>
      <c r="E73" s="113">
        <f>C73-D73</f>
        <v>0.59999999999996589</v>
      </c>
      <c r="F73" s="113" t="s">
        <v>51</v>
      </c>
      <c r="G73" s="114"/>
      <c r="H73" s="99">
        <f t="shared" si="9"/>
        <v>0.14999999999999147</v>
      </c>
      <c r="I73" s="99">
        <f t="shared" si="9"/>
        <v>0.14999999999999147</v>
      </c>
      <c r="J73" s="99">
        <f t="shared" si="9"/>
        <v>0.14999999999999147</v>
      </c>
      <c r="K73" s="99">
        <f t="shared" si="9"/>
        <v>0.14999999999999147</v>
      </c>
      <c r="L73" s="114"/>
      <c r="M73" s="114"/>
      <c r="N73" s="114"/>
      <c r="O73" s="114"/>
      <c r="P73" s="114"/>
      <c r="Q73" s="114"/>
      <c r="R73" s="114"/>
      <c r="S73" s="114"/>
      <c r="T73" s="114"/>
      <c r="U73" s="115"/>
      <c r="V73" s="116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5"/>
    </row>
    <row r="74" spans="1:36" s="86" customFormat="1" ht="24.95" customHeight="1">
      <c r="A74" s="182"/>
      <c r="B74" s="185"/>
      <c r="C74" s="117">
        <v>472.6</v>
      </c>
      <c r="D74" s="118">
        <v>472.2</v>
      </c>
      <c r="E74" s="113">
        <f>C74-D74</f>
        <v>0.40000000000003411</v>
      </c>
      <c r="F74" s="113" t="s">
        <v>51</v>
      </c>
      <c r="G74" s="114"/>
      <c r="H74" s="114"/>
      <c r="I74" s="114"/>
      <c r="J74" s="94"/>
      <c r="K74" s="94"/>
      <c r="L74" s="114"/>
      <c r="M74" s="114"/>
      <c r="N74" s="114"/>
      <c r="O74" s="114"/>
      <c r="P74" s="114"/>
      <c r="Q74" s="114"/>
      <c r="R74" s="114"/>
      <c r="S74" s="114"/>
      <c r="T74" s="114"/>
      <c r="U74" s="115"/>
      <c r="V74" s="100">
        <f>$E74*50%</f>
        <v>0.20000000000001705</v>
      </c>
      <c r="W74" s="99">
        <f>$E74*50%</f>
        <v>0.20000000000001705</v>
      </c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5"/>
    </row>
    <row r="75" spans="1:36" s="86" customFormat="1" ht="24.95" customHeight="1">
      <c r="A75" s="182"/>
      <c r="B75" s="185"/>
      <c r="C75" s="117">
        <v>471.85</v>
      </c>
      <c r="D75" s="118">
        <v>470.7</v>
      </c>
      <c r="E75" s="113">
        <f>C75-D75</f>
        <v>1.1500000000000341</v>
      </c>
      <c r="F75" s="113" t="s">
        <v>51</v>
      </c>
      <c r="G75" s="114"/>
      <c r="H75" s="99">
        <f t="shared" si="9"/>
        <v>0.28750000000000853</v>
      </c>
      <c r="I75" s="99">
        <f t="shared" si="9"/>
        <v>0.28750000000000853</v>
      </c>
      <c r="J75" s="99">
        <f t="shared" si="9"/>
        <v>0.28750000000000853</v>
      </c>
      <c r="K75" s="99">
        <f t="shared" si="9"/>
        <v>0.28750000000000853</v>
      </c>
      <c r="L75" s="114"/>
      <c r="M75" s="114"/>
      <c r="N75" s="114"/>
      <c r="O75" s="114"/>
      <c r="P75" s="114"/>
      <c r="Q75" s="114"/>
      <c r="R75" s="114"/>
      <c r="S75" s="114"/>
      <c r="T75" s="114"/>
      <c r="U75" s="115"/>
      <c r="V75" s="116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5"/>
    </row>
    <row r="76" spans="1:36" s="86" customFormat="1" ht="24.95" customHeight="1">
      <c r="A76" s="182"/>
      <c r="B76" s="185"/>
      <c r="C76" s="117">
        <v>470.45</v>
      </c>
      <c r="D76" s="118">
        <v>470.1</v>
      </c>
      <c r="E76" s="113">
        <f>C76-D76</f>
        <v>0.34999999999996589</v>
      </c>
      <c r="F76" s="113" t="s">
        <v>52</v>
      </c>
      <c r="G76" s="114"/>
      <c r="H76" s="114"/>
      <c r="I76" s="114"/>
      <c r="J76" s="94"/>
      <c r="K76" s="94"/>
      <c r="L76" s="114"/>
      <c r="M76" s="114"/>
      <c r="N76" s="114"/>
      <c r="O76" s="114"/>
      <c r="P76" s="114"/>
      <c r="Q76" s="114"/>
      <c r="R76" s="114"/>
      <c r="S76" s="114"/>
      <c r="T76" s="114"/>
      <c r="U76" s="115"/>
      <c r="V76" s="100">
        <f>$E76*50%</f>
        <v>0.17499999999998295</v>
      </c>
      <c r="W76" s="99">
        <f>$E76*50%</f>
        <v>0.17499999999998295</v>
      </c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5"/>
    </row>
    <row r="77" spans="1:36" s="86" customFormat="1" ht="24.95" customHeight="1">
      <c r="A77" s="182"/>
      <c r="B77" s="185"/>
      <c r="C77" s="117">
        <v>469.15</v>
      </c>
      <c r="D77" s="118">
        <v>467.95</v>
      </c>
      <c r="E77" s="119">
        <f>C77-D77-0.65</f>
        <v>0.54999999999998861</v>
      </c>
      <c r="F77" s="113" t="s">
        <v>52</v>
      </c>
      <c r="G77" s="114"/>
      <c r="H77" s="114"/>
      <c r="I77" s="114"/>
      <c r="J77" s="94"/>
      <c r="K77" s="94"/>
      <c r="L77" s="114"/>
      <c r="M77" s="114"/>
      <c r="N77" s="114"/>
      <c r="O77" s="99">
        <f>$E77*50%</f>
        <v>0.2749999999999943</v>
      </c>
      <c r="P77" s="99">
        <f>$E77*50%</f>
        <v>0.2749999999999943</v>
      </c>
      <c r="Q77" s="114"/>
      <c r="R77" s="114"/>
      <c r="S77" s="114"/>
      <c r="T77" s="114"/>
      <c r="U77" s="115"/>
      <c r="V77" s="116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5"/>
    </row>
    <row r="78" spans="1:36" s="86" customFormat="1" ht="24.95" customHeight="1">
      <c r="A78" s="182"/>
      <c r="B78" s="185"/>
      <c r="C78" s="117">
        <v>467.8</v>
      </c>
      <c r="D78" s="118">
        <v>467.5</v>
      </c>
      <c r="E78" s="113">
        <f t="shared" ref="E78:E104" si="10">C78-D78</f>
        <v>0.30000000000001137</v>
      </c>
      <c r="F78" s="113" t="s">
        <v>51</v>
      </c>
      <c r="G78" s="114"/>
      <c r="H78" s="99">
        <f t="shared" ref="H78:K87" si="11">$E78*25%</f>
        <v>7.5000000000002842E-2</v>
      </c>
      <c r="I78" s="99">
        <f t="shared" si="11"/>
        <v>7.5000000000002842E-2</v>
      </c>
      <c r="J78" s="99">
        <f t="shared" si="11"/>
        <v>7.5000000000002842E-2</v>
      </c>
      <c r="K78" s="99">
        <f t="shared" si="11"/>
        <v>7.5000000000002842E-2</v>
      </c>
      <c r="L78" s="114"/>
      <c r="M78" s="114"/>
      <c r="N78" s="114"/>
      <c r="O78" s="114"/>
      <c r="P78" s="114"/>
      <c r="Q78" s="114"/>
      <c r="R78" s="114"/>
      <c r="S78" s="114"/>
      <c r="T78" s="114"/>
      <c r="U78" s="115"/>
      <c r="V78" s="116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5"/>
    </row>
    <row r="79" spans="1:36" s="86" customFormat="1" ht="24.95" customHeight="1">
      <c r="A79" s="182"/>
      <c r="B79" s="185"/>
      <c r="C79" s="117">
        <v>467.65</v>
      </c>
      <c r="D79" s="118">
        <v>467.4</v>
      </c>
      <c r="E79" s="113">
        <f t="shared" si="10"/>
        <v>0.25</v>
      </c>
      <c r="F79" s="113" t="s">
        <v>52</v>
      </c>
      <c r="G79" s="114"/>
      <c r="H79" s="99">
        <f t="shared" si="11"/>
        <v>6.25E-2</v>
      </c>
      <c r="I79" s="99">
        <f t="shared" si="11"/>
        <v>6.25E-2</v>
      </c>
      <c r="J79" s="99">
        <f t="shared" si="11"/>
        <v>6.25E-2</v>
      </c>
      <c r="K79" s="99">
        <f t="shared" si="11"/>
        <v>6.25E-2</v>
      </c>
      <c r="L79" s="114"/>
      <c r="M79" s="114"/>
      <c r="N79" s="114"/>
      <c r="O79" s="114"/>
      <c r="P79" s="114"/>
      <c r="Q79" s="114"/>
      <c r="R79" s="114"/>
      <c r="S79" s="114"/>
      <c r="T79" s="114"/>
      <c r="U79" s="115"/>
      <c r="V79" s="116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5"/>
    </row>
    <row r="80" spans="1:36" s="86" customFormat="1" ht="24.95" customHeight="1">
      <c r="A80" s="182"/>
      <c r="B80" s="185"/>
      <c r="C80" s="117">
        <v>464.2</v>
      </c>
      <c r="D80" s="118">
        <v>463.5</v>
      </c>
      <c r="E80" s="113">
        <f t="shared" si="10"/>
        <v>0.69999999999998863</v>
      </c>
      <c r="F80" s="113" t="s">
        <v>51</v>
      </c>
      <c r="G80" s="114"/>
      <c r="H80" s="99">
        <f t="shared" si="11"/>
        <v>0.17499999999999716</v>
      </c>
      <c r="I80" s="99">
        <f t="shared" si="11"/>
        <v>0.17499999999999716</v>
      </c>
      <c r="J80" s="99">
        <f t="shared" si="11"/>
        <v>0.17499999999999716</v>
      </c>
      <c r="K80" s="99">
        <f t="shared" si="11"/>
        <v>0.17499999999999716</v>
      </c>
      <c r="L80" s="114"/>
      <c r="M80" s="114"/>
      <c r="N80" s="114"/>
      <c r="O80" s="114"/>
      <c r="P80" s="114"/>
      <c r="Q80" s="114"/>
      <c r="R80" s="114"/>
      <c r="S80" s="114"/>
      <c r="T80" s="114"/>
      <c r="U80" s="115"/>
      <c r="V80" s="116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5"/>
    </row>
    <row r="81" spans="1:36" s="86" customFormat="1" ht="24.95" customHeight="1">
      <c r="A81" s="182"/>
      <c r="B81" s="185"/>
      <c r="C81" s="117">
        <v>463.75</v>
      </c>
      <c r="D81" s="118">
        <v>462.45</v>
      </c>
      <c r="E81" s="113">
        <f t="shared" si="10"/>
        <v>1.3000000000000114</v>
      </c>
      <c r="F81" s="113" t="s">
        <v>52</v>
      </c>
      <c r="G81" s="114"/>
      <c r="H81" s="114"/>
      <c r="I81" s="114"/>
      <c r="J81" s="94"/>
      <c r="K81" s="94"/>
      <c r="L81" s="114"/>
      <c r="M81" s="114"/>
      <c r="N81" s="114"/>
      <c r="O81" s="99">
        <f>$E81*50%</f>
        <v>0.65000000000000568</v>
      </c>
      <c r="P81" s="99">
        <f>$E81*50%</f>
        <v>0.65000000000000568</v>
      </c>
      <c r="Q81" s="114"/>
      <c r="R81" s="114"/>
      <c r="S81" s="114"/>
      <c r="T81" s="114"/>
      <c r="U81" s="115"/>
      <c r="V81" s="116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5"/>
    </row>
    <row r="82" spans="1:36" s="86" customFormat="1" ht="24.95" customHeight="1">
      <c r="A82" s="182"/>
      <c r="B82" s="185"/>
      <c r="C82" s="117">
        <v>461.8</v>
      </c>
      <c r="D82" s="118">
        <v>461.15</v>
      </c>
      <c r="E82" s="113">
        <f t="shared" si="10"/>
        <v>0.65000000000003411</v>
      </c>
      <c r="F82" s="113" t="s">
        <v>52</v>
      </c>
      <c r="G82" s="114"/>
      <c r="H82" s="99">
        <f t="shared" si="11"/>
        <v>0.16250000000000853</v>
      </c>
      <c r="I82" s="99">
        <f t="shared" si="11"/>
        <v>0.16250000000000853</v>
      </c>
      <c r="J82" s="99">
        <f t="shared" si="11"/>
        <v>0.16250000000000853</v>
      </c>
      <c r="K82" s="99">
        <f t="shared" si="11"/>
        <v>0.16250000000000853</v>
      </c>
      <c r="L82" s="114"/>
      <c r="M82" s="114"/>
      <c r="N82" s="114"/>
      <c r="O82" s="114"/>
      <c r="P82" s="114"/>
      <c r="Q82" s="114"/>
      <c r="R82" s="114"/>
      <c r="S82" s="114"/>
      <c r="T82" s="114"/>
      <c r="U82" s="115"/>
      <c r="V82" s="116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5"/>
    </row>
    <row r="83" spans="1:36" s="86" customFormat="1" ht="24.95" customHeight="1">
      <c r="A83" s="182"/>
      <c r="B83" s="185"/>
      <c r="C83" s="117">
        <v>459.35</v>
      </c>
      <c r="D83" s="118">
        <v>458.9</v>
      </c>
      <c r="E83" s="113">
        <f t="shared" si="10"/>
        <v>0.45000000000004547</v>
      </c>
      <c r="F83" s="113" t="s">
        <v>51</v>
      </c>
      <c r="G83" s="114"/>
      <c r="H83" s="99">
        <f t="shared" si="11"/>
        <v>0.11250000000001137</v>
      </c>
      <c r="I83" s="99">
        <f t="shared" si="11"/>
        <v>0.11250000000001137</v>
      </c>
      <c r="J83" s="99">
        <f t="shared" si="11"/>
        <v>0.11250000000001137</v>
      </c>
      <c r="K83" s="99">
        <f t="shared" si="11"/>
        <v>0.11250000000001137</v>
      </c>
      <c r="L83" s="114"/>
      <c r="M83" s="114"/>
      <c r="N83" s="114"/>
      <c r="O83" s="114"/>
      <c r="P83" s="114"/>
      <c r="Q83" s="114"/>
      <c r="R83" s="114"/>
      <c r="S83" s="114"/>
      <c r="T83" s="114"/>
      <c r="U83" s="115"/>
      <c r="V83" s="116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5"/>
    </row>
    <row r="84" spans="1:36" s="86" customFormat="1" ht="24.95" customHeight="1">
      <c r="A84" s="183"/>
      <c r="B84" s="186"/>
      <c r="C84" s="101">
        <v>458.65</v>
      </c>
      <c r="D84" s="102">
        <v>456.15</v>
      </c>
      <c r="E84" s="103">
        <f t="shared" si="10"/>
        <v>2.5</v>
      </c>
      <c r="F84" s="103" t="s">
        <v>51</v>
      </c>
      <c r="G84" s="104"/>
      <c r="H84" s="108">
        <f t="shared" si="11"/>
        <v>0.625</v>
      </c>
      <c r="I84" s="108">
        <f t="shared" si="11"/>
        <v>0.625</v>
      </c>
      <c r="J84" s="108">
        <f t="shared" si="11"/>
        <v>0.625</v>
      </c>
      <c r="K84" s="108">
        <f t="shared" si="11"/>
        <v>0.625</v>
      </c>
      <c r="L84" s="104"/>
      <c r="M84" s="104"/>
      <c r="N84" s="105"/>
      <c r="O84" s="105"/>
      <c r="P84" s="104"/>
      <c r="Q84" s="104"/>
      <c r="R84" s="104"/>
      <c r="S84" s="104"/>
      <c r="T84" s="104"/>
      <c r="U84" s="106"/>
      <c r="V84" s="120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6"/>
    </row>
    <row r="85" spans="1:36" s="86" customFormat="1" ht="24.95" customHeight="1">
      <c r="A85" s="181" t="s">
        <v>46</v>
      </c>
      <c r="B85" s="188" t="s">
        <v>54</v>
      </c>
      <c r="C85" s="121">
        <v>455.4</v>
      </c>
      <c r="D85" s="122">
        <v>454.4</v>
      </c>
      <c r="E85" s="123">
        <f t="shared" si="10"/>
        <v>1</v>
      </c>
      <c r="F85" s="123" t="s">
        <v>52</v>
      </c>
      <c r="G85" s="124"/>
      <c r="H85" s="112">
        <f t="shared" si="11"/>
        <v>0.25</v>
      </c>
      <c r="I85" s="112">
        <f t="shared" si="11"/>
        <v>0.25</v>
      </c>
      <c r="J85" s="112">
        <f t="shared" si="11"/>
        <v>0.25</v>
      </c>
      <c r="K85" s="112">
        <f t="shared" si="11"/>
        <v>0.25</v>
      </c>
      <c r="L85" s="124"/>
      <c r="M85" s="124"/>
      <c r="N85" s="125"/>
      <c r="O85" s="125"/>
      <c r="P85" s="124"/>
      <c r="Q85" s="124"/>
      <c r="R85" s="124"/>
      <c r="S85" s="124"/>
      <c r="T85" s="124"/>
      <c r="U85" s="126"/>
      <c r="V85" s="127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6"/>
    </row>
    <row r="86" spans="1:36" s="86" customFormat="1" ht="24.95" customHeight="1">
      <c r="A86" s="182"/>
      <c r="B86" s="189"/>
      <c r="C86" s="117">
        <v>451.85</v>
      </c>
      <c r="D86" s="118">
        <v>450.15</v>
      </c>
      <c r="E86" s="113">
        <f t="shared" si="10"/>
        <v>1.7000000000000455</v>
      </c>
      <c r="F86" s="113" t="s">
        <v>51</v>
      </c>
      <c r="G86" s="114"/>
      <c r="H86" s="99">
        <f t="shared" si="11"/>
        <v>0.42500000000001137</v>
      </c>
      <c r="I86" s="99">
        <f t="shared" si="11"/>
        <v>0.42500000000001137</v>
      </c>
      <c r="J86" s="99">
        <f t="shared" si="11"/>
        <v>0.42500000000001137</v>
      </c>
      <c r="K86" s="99">
        <f t="shared" si="11"/>
        <v>0.42500000000001137</v>
      </c>
      <c r="L86" s="114"/>
      <c r="M86" s="114"/>
      <c r="N86" s="114"/>
      <c r="O86" s="114"/>
      <c r="P86" s="114"/>
      <c r="Q86" s="114"/>
      <c r="R86" s="114"/>
      <c r="S86" s="114"/>
      <c r="T86" s="114"/>
      <c r="U86" s="115"/>
      <c r="V86" s="116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5"/>
    </row>
    <row r="87" spans="1:36" s="86" customFormat="1" ht="24.95" customHeight="1">
      <c r="A87" s="182"/>
      <c r="B87" s="189"/>
      <c r="C87" s="117">
        <v>448.3</v>
      </c>
      <c r="D87" s="118">
        <v>447.5</v>
      </c>
      <c r="E87" s="113">
        <f t="shared" si="10"/>
        <v>0.80000000000001137</v>
      </c>
      <c r="F87" s="113" t="s">
        <v>51</v>
      </c>
      <c r="G87" s="114"/>
      <c r="H87" s="99">
        <f t="shared" si="11"/>
        <v>0.20000000000000284</v>
      </c>
      <c r="I87" s="99">
        <f t="shared" si="11"/>
        <v>0.20000000000000284</v>
      </c>
      <c r="J87" s="99">
        <f t="shared" si="11"/>
        <v>0.20000000000000284</v>
      </c>
      <c r="K87" s="99">
        <f t="shared" si="11"/>
        <v>0.20000000000000284</v>
      </c>
      <c r="L87" s="114"/>
      <c r="M87" s="114"/>
      <c r="N87" s="128"/>
      <c r="O87" s="128"/>
      <c r="P87" s="114"/>
      <c r="Q87" s="114"/>
      <c r="R87" s="114"/>
      <c r="S87" s="114"/>
      <c r="T87" s="114"/>
      <c r="U87" s="115"/>
      <c r="V87" s="116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5"/>
    </row>
    <row r="88" spans="1:36" s="86" customFormat="1" ht="24.95" customHeight="1">
      <c r="A88" s="182"/>
      <c r="B88" s="189"/>
      <c r="C88" s="117">
        <v>446</v>
      </c>
      <c r="D88" s="118">
        <v>445.4</v>
      </c>
      <c r="E88" s="113">
        <f t="shared" si="10"/>
        <v>0.60000000000002274</v>
      </c>
      <c r="F88" s="113" t="s">
        <v>52</v>
      </c>
      <c r="G88" s="114"/>
      <c r="H88" s="114"/>
      <c r="I88" s="114"/>
      <c r="J88" s="114"/>
      <c r="K88" s="114"/>
      <c r="L88" s="114"/>
      <c r="M88" s="114"/>
      <c r="N88" s="128"/>
      <c r="O88" s="99">
        <f>$E88*50%</f>
        <v>0.30000000000001137</v>
      </c>
      <c r="P88" s="99">
        <f>$E88*50%</f>
        <v>0.30000000000001137</v>
      </c>
      <c r="Q88" s="114"/>
      <c r="R88" s="114"/>
      <c r="S88" s="114"/>
      <c r="T88" s="114"/>
      <c r="U88" s="115"/>
      <c r="V88" s="116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5"/>
    </row>
    <row r="89" spans="1:36" s="86" customFormat="1" ht="24.95" customHeight="1">
      <c r="A89" s="182"/>
      <c r="B89" s="189"/>
      <c r="C89" s="117">
        <v>442.75</v>
      </c>
      <c r="D89" s="118">
        <v>442.35</v>
      </c>
      <c r="E89" s="113">
        <f t="shared" si="10"/>
        <v>0.39999999999997726</v>
      </c>
      <c r="F89" s="113" t="s">
        <v>52</v>
      </c>
      <c r="G89" s="114"/>
      <c r="H89" s="114"/>
      <c r="I89" s="114"/>
      <c r="J89" s="114"/>
      <c r="K89" s="114"/>
      <c r="L89" s="114"/>
      <c r="M89" s="114"/>
      <c r="N89" s="128"/>
      <c r="O89" s="114"/>
      <c r="P89" s="114"/>
      <c r="Q89" s="114"/>
      <c r="R89" s="114"/>
      <c r="S89" s="114"/>
      <c r="T89" s="114"/>
      <c r="U89" s="115"/>
      <c r="V89" s="100">
        <f>$E89*50%</f>
        <v>0.19999999999998863</v>
      </c>
      <c r="W89" s="99">
        <f>$E89*50%</f>
        <v>0.19999999999998863</v>
      </c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5"/>
    </row>
    <row r="90" spans="1:36" s="86" customFormat="1" ht="24.95" customHeight="1">
      <c r="A90" s="182"/>
      <c r="B90" s="189"/>
      <c r="C90" s="117">
        <v>441.1</v>
      </c>
      <c r="D90" s="118">
        <v>440.8</v>
      </c>
      <c r="E90" s="113">
        <f t="shared" si="10"/>
        <v>0.30000000000001137</v>
      </c>
      <c r="F90" s="113" t="s">
        <v>52</v>
      </c>
      <c r="G90" s="114"/>
      <c r="H90" s="114"/>
      <c r="I90" s="114"/>
      <c r="J90" s="114"/>
      <c r="K90" s="114"/>
      <c r="L90" s="114"/>
      <c r="M90" s="114"/>
      <c r="N90" s="128"/>
      <c r="O90" s="128"/>
      <c r="P90" s="114"/>
      <c r="Q90" s="114"/>
      <c r="R90" s="114"/>
      <c r="S90" s="114"/>
      <c r="T90" s="114"/>
      <c r="U90" s="115"/>
      <c r="V90" s="100">
        <f>$E90*50%</f>
        <v>0.15000000000000568</v>
      </c>
      <c r="W90" s="99">
        <f>$E90*50%</f>
        <v>0.15000000000000568</v>
      </c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5"/>
    </row>
    <row r="91" spans="1:36" s="86" customFormat="1" ht="24.95" customHeight="1">
      <c r="A91" s="182"/>
      <c r="B91" s="189"/>
      <c r="C91" s="117">
        <v>440.35</v>
      </c>
      <c r="D91" s="118">
        <v>438.5</v>
      </c>
      <c r="E91" s="113">
        <f t="shared" si="10"/>
        <v>1.8500000000000227</v>
      </c>
      <c r="F91" s="113" t="s">
        <v>51</v>
      </c>
      <c r="G91" s="114"/>
      <c r="H91" s="99">
        <f t="shared" ref="H91:K100" si="12">$E91*25%</f>
        <v>0.46250000000000568</v>
      </c>
      <c r="I91" s="99">
        <f t="shared" si="12"/>
        <v>0.46250000000000568</v>
      </c>
      <c r="J91" s="99">
        <f t="shared" si="12"/>
        <v>0.46250000000000568</v>
      </c>
      <c r="K91" s="99">
        <f t="shared" si="12"/>
        <v>0.46250000000000568</v>
      </c>
      <c r="L91" s="114"/>
      <c r="M91" s="114"/>
      <c r="N91" s="128"/>
      <c r="O91" s="128"/>
      <c r="P91" s="114"/>
      <c r="Q91" s="114"/>
      <c r="R91" s="114"/>
      <c r="S91" s="114"/>
      <c r="T91" s="114"/>
      <c r="U91" s="115"/>
      <c r="V91" s="116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5"/>
    </row>
    <row r="92" spans="1:36" s="86" customFormat="1" ht="24.95" customHeight="1">
      <c r="A92" s="182"/>
      <c r="B92" s="189"/>
      <c r="C92" s="117">
        <v>437</v>
      </c>
      <c r="D92" s="118">
        <v>436</v>
      </c>
      <c r="E92" s="113">
        <f t="shared" si="10"/>
        <v>1</v>
      </c>
      <c r="F92" s="113" t="s">
        <v>52</v>
      </c>
      <c r="G92" s="114"/>
      <c r="H92" s="114"/>
      <c r="I92" s="114"/>
      <c r="J92" s="114"/>
      <c r="K92" s="114"/>
      <c r="L92" s="114"/>
      <c r="M92" s="114"/>
      <c r="N92" s="128"/>
      <c r="O92" s="99">
        <f>$E92*50%</f>
        <v>0.5</v>
      </c>
      <c r="P92" s="99">
        <f>$E92*50%</f>
        <v>0.5</v>
      </c>
      <c r="Q92" s="114"/>
      <c r="R92" s="114"/>
      <c r="S92" s="114"/>
      <c r="T92" s="114"/>
      <c r="U92" s="115"/>
      <c r="V92" s="116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5"/>
    </row>
    <row r="93" spans="1:36" s="86" customFormat="1" ht="24.95" customHeight="1">
      <c r="A93" s="182"/>
      <c r="B93" s="189"/>
      <c r="C93" s="117">
        <v>435.6</v>
      </c>
      <c r="D93" s="118">
        <v>434</v>
      </c>
      <c r="E93" s="113">
        <f t="shared" si="10"/>
        <v>1.6000000000000227</v>
      </c>
      <c r="F93" s="113" t="s">
        <v>51</v>
      </c>
      <c r="G93" s="114"/>
      <c r="H93" s="99">
        <f t="shared" si="12"/>
        <v>0.40000000000000568</v>
      </c>
      <c r="I93" s="99">
        <f t="shared" si="12"/>
        <v>0.40000000000000568</v>
      </c>
      <c r="J93" s="99">
        <f t="shared" si="12"/>
        <v>0.40000000000000568</v>
      </c>
      <c r="K93" s="99">
        <f t="shared" si="12"/>
        <v>0.40000000000000568</v>
      </c>
      <c r="L93" s="114"/>
      <c r="M93" s="114"/>
      <c r="N93" s="128"/>
      <c r="O93" s="128"/>
      <c r="P93" s="114"/>
      <c r="Q93" s="114"/>
      <c r="R93" s="114"/>
      <c r="S93" s="114"/>
      <c r="T93" s="114"/>
      <c r="U93" s="115"/>
      <c r="V93" s="116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5"/>
    </row>
    <row r="94" spans="1:36" s="86" customFormat="1" ht="24.95" customHeight="1">
      <c r="A94" s="182"/>
      <c r="B94" s="189"/>
      <c r="C94" s="117">
        <v>434.5</v>
      </c>
      <c r="D94" s="118">
        <v>433.1</v>
      </c>
      <c r="E94" s="113">
        <f t="shared" si="10"/>
        <v>1.3999999999999773</v>
      </c>
      <c r="F94" s="113" t="s">
        <v>52</v>
      </c>
      <c r="G94" s="114"/>
      <c r="H94" s="99">
        <f t="shared" si="12"/>
        <v>0.34999999999999432</v>
      </c>
      <c r="I94" s="99">
        <f t="shared" si="12"/>
        <v>0.34999999999999432</v>
      </c>
      <c r="J94" s="99">
        <f t="shared" si="12"/>
        <v>0.34999999999999432</v>
      </c>
      <c r="K94" s="99">
        <f t="shared" si="12"/>
        <v>0.34999999999999432</v>
      </c>
      <c r="L94" s="114"/>
      <c r="M94" s="114"/>
      <c r="N94" s="128"/>
      <c r="O94" s="128"/>
      <c r="P94" s="114"/>
      <c r="Q94" s="114"/>
      <c r="R94" s="114"/>
      <c r="S94" s="114"/>
      <c r="T94" s="114"/>
      <c r="U94" s="115"/>
      <c r="V94" s="116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5"/>
    </row>
    <row r="95" spans="1:36" s="86" customFormat="1" ht="24.95" customHeight="1">
      <c r="A95" s="182"/>
      <c r="B95" s="189"/>
      <c r="C95" s="117">
        <v>432.75</v>
      </c>
      <c r="D95" s="118">
        <v>432.45</v>
      </c>
      <c r="E95" s="113">
        <f t="shared" si="10"/>
        <v>0.30000000000001137</v>
      </c>
      <c r="F95" s="113" t="s">
        <v>51</v>
      </c>
      <c r="G95" s="114"/>
      <c r="H95" s="99">
        <f t="shared" si="12"/>
        <v>7.5000000000002842E-2</v>
      </c>
      <c r="I95" s="99">
        <f t="shared" si="12"/>
        <v>7.5000000000002842E-2</v>
      </c>
      <c r="J95" s="99">
        <f t="shared" si="12"/>
        <v>7.5000000000002842E-2</v>
      </c>
      <c r="K95" s="99">
        <f t="shared" si="12"/>
        <v>7.5000000000002842E-2</v>
      </c>
      <c r="L95" s="114"/>
      <c r="M95" s="114"/>
      <c r="N95" s="128"/>
      <c r="O95" s="128"/>
      <c r="P95" s="128"/>
      <c r="Q95" s="114"/>
      <c r="R95" s="114"/>
      <c r="S95" s="114"/>
      <c r="T95" s="114"/>
      <c r="U95" s="115"/>
      <c r="V95" s="116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5"/>
    </row>
    <row r="96" spans="1:36" s="86" customFormat="1" ht="24.95" customHeight="1">
      <c r="A96" s="182"/>
      <c r="B96" s="189"/>
      <c r="C96" s="117">
        <v>432.2</v>
      </c>
      <c r="D96" s="118">
        <v>431.3</v>
      </c>
      <c r="E96" s="113">
        <f t="shared" si="10"/>
        <v>0.89999999999997726</v>
      </c>
      <c r="F96" s="113" t="s">
        <v>51</v>
      </c>
      <c r="G96" s="114"/>
      <c r="H96" s="128"/>
      <c r="I96" s="128"/>
      <c r="J96" s="128"/>
      <c r="K96" s="128"/>
      <c r="L96" s="128"/>
      <c r="M96" s="128"/>
      <c r="N96" s="128"/>
      <c r="O96" s="99">
        <f>$E96*50%</f>
        <v>0.44999999999998863</v>
      </c>
      <c r="P96" s="99">
        <f>$E96*50%</f>
        <v>0.44999999999998863</v>
      </c>
      <c r="Q96" s="114"/>
      <c r="R96" s="114"/>
      <c r="S96" s="114"/>
      <c r="T96" s="114"/>
      <c r="U96" s="115"/>
      <c r="V96" s="116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5"/>
    </row>
    <row r="97" spans="1:36" s="86" customFormat="1" ht="24.95" customHeight="1">
      <c r="A97" s="182"/>
      <c r="B97" s="189"/>
      <c r="C97" s="117">
        <v>430.8</v>
      </c>
      <c r="D97" s="118">
        <v>430</v>
      </c>
      <c r="E97" s="113">
        <f t="shared" si="10"/>
        <v>0.80000000000001137</v>
      </c>
      <c r="F97" s="113" t="s">
        <v>51</v>
      </c>
      <c r="G97" s="114"/>
      <c r="H97" s="99">
        <f t="shared" si="12"/>
        <v>0.20000000000000284</v>
      </c>
      <c r="I97" s="99">
        <f t="shared" si="12"/>
        <v>0.20000000000000284</v>
      </c>
      <c r="J97" s="99">
        <f t="shared" si="12"/>
        <v>0.20000000000000284</v>
      </c>
      <c r="K97" s="99">
        <f t="shared" si="12"/>
        <v>0.20000000000000284</v>
      </c>
      <c r="L97" s="114"/>
      <c r="M97" s="114"/>
      <c r="N97" s="128"/>
      <c r="O97" s="128"/>
      <c r="P97" s="114"/>
      <c r="Q97" s="114"/>
      <c r="R97" s="114"/>
      <c r="S97" s="114"/>
      <c r="T97" s="114"/>
      <c r="U97" s="115"/>
      <c r="V97" s="116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5"/>
    </row>
    <row r="98" spans="1:36" s="86" customFormat="1" ht="24.95" customHeight="1">
      <c r="A98" s="182"/>
      <c r="B98" s="189"/>
      <c r="C98" s="117">
        <v>429.7</v>
      </c>
      <c r="D98" s="118">
        <v>429.1</v>
      </c>
      <c r="E98" s="113">
        <f t="shared" si="10"/>
        <v>0.59999999999996589</v>
      </c>
      <c r="F98" s="113" t="s">
        <v>52</v>
      </c>
      <c r="G98" s="114"/>
      <c r="H98" s="114"/>
      <c r="I98" s="114"/>
      <c r="J98" s="114"/>
      <c r="K98" s="114"/>
      <c r="L98" s="114"/>
      <c r="M98" s="114"/>
      <c r="N98" s="128"/>
      <c r="O98" s="128"/>
      <c r="P98" s="114"/>
      <c r="Q98" s="114"/>
      <c r="R98" s="114"/>
      <c r="S98" s="114"/>
      <c r="T98" s="114"/>
      <c r="U98" s="115"/>
      <c r="V98" s="100">
        <f>$E98*50%</f>
        <v>0.29999999999998295</v>
      </c>
      <c r="W98" s="99">
        <f>$E98*50%</f>
        <v>0.29999999999998295</v>
      </c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5"/>
    </row>
    <row r="99" spans="1:36" s="86" customFormat="1" ht="24.95" customHeight="1">
      <c r="A99" s="182"/>
      <c r="B99" s="189"/>
      <c r="C99" s="117">
        <v>426.3</v>
      </c>
      <c r="D99" s="118">
        <v>424.55</v>
      </c>
      <c r="E99" s="113">
        <f t="shared" si="10"/>
        <v>1.75</v>
      </c>
      <c r="F99" s="113" t="s">
        <v>51</v>
      </c>
      <c r="G99" s="114"/>
      <c r="H99" s="99">
        <f t="shared" si="12"/>
        <v>0.4375</v>
      </c>
      <c r="I99" s="99">
        <f t="shared" si="12"/>
        <v>0.4375</v>
      </c>
      <c r="J99" s="99">
        <f t="shared" si="12"/>
        <v>0.4375</v>
      </c>
      <c r="K99" s="99">
        <f t="shared" si="12"/>
        <v>0.4375</v>
      </c>
      <c r="L99" s="114"/>
      <c r="M99" s="114"/>
      <c r="N99" s="128"/>
      <c r="O99" s="128"/>
      <c r="P99" s="114"/>
      <c r="Q99" s="114"/>
      <c r="R99" s="114"/>
      <c r="S99" s="114"/>
      <c r="T99" s="114"/>
      <c r="U99" s="115"/>
      <c r="V99" s="116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5"/>
    </row>
    <row r="100" spans="1:36" s="86" customFormat="1" ht="24.95" customHeight="1">
      <c r="A100" s="182"/>
      <c r="B100" s="189"/>
      <c r="C100" s="117">
        <v>425.15</v>
      </c>
      <c r="D100" s="118">
        <v>424.3</v>
      </c>
      <c r="E100" s="113">
        <f t="shared" si="10"/>
        <v>0.84999999999996589</v>
      </c>
      <c r="F100" s="113" t="s">
        <v>52</v>
      </c>
      <c r="G100" s="114"/>
      <c r="H100" s="99">
        <f t="shared" si="12"/>
        <v>0.21249999999999147</v>
      </c>
      <c r="I100" s="99">
        <f t="shared" si="12"/>
        <v>0.21249999999999147</v>
      </c>
      <c r="J100" s="99">
        <f t="shared" si="12"/>
        <v>0.21249999999999147</v>
      </c>
      <c r="K100" s="99">
        <f t="shared" si="12"/>
        <v>0.21249999999999147</v>
      </c>
      <c r="L100" s="114"/>
      <c r="M100" s="114"/>
      <c r="N100" s="128"/>
      <c r="O100" s="128"/>
      <c r="P100" s="114"/>
      <c r="Q100" s="114"/>
      <c r="R100" s="114"/>
      <c r="S100" s="114"/>
      <c r="T100" s="114"/>
      <c r="U100" s="115"/>
      <c r="V100" s="116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5"/>
    </row>
    <row r="101" spans="1:36" s="86" customFormat="1" ht="24.95" customHeight="1">
      <c r="A101" s="182"/>
      <c r="B101" s="189"/>
      <c r="C101" s="117">
        <v>423.7</v>
      </c>
      <c r="D101" s="118">
        <v>422.15</v>
      </c>
      <c r="E101" s="113">
        <f t="shared" si="10"/>
        <v>1.5500000000000114</v>
      </c>
      <c r="F101" s="113" t="s">
        <v>52</v>
      </c>
      <c r="G101" s="114"/>
      <c r="H101" s="114"/>
      <c r="I101" s="114"/>
      <c r="J101" s="114"/>
      <c r="K101" s="114"/>
      <c r="L101" s="114"/>
      <c r="M101" s="114"/>
      <c r="N101" s="128"/>
      <c r="O101" s="114"/>
      <c r="P101" s="114"/>
      <c r="Q101" s="114"/>
      <c r="R101" s="114"/>
      <c r="S101" s="114"/>
      <c r="T101" s="114"/>
      <c r="U101" s="115"/>
      <c r="V101" s="100">
        <f>$E101*50%</f>
        <v>0.77500000000000568</v>
      </c>
      <c r="W101" s="99">
        <f>$E101*50%</f>
        <v>0.77500000000000568</v>
      </c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5"/>
    </row>
    <row r="102" spans="1:36" s="86" customFormat="1" ht="24.95" customHeight="1">
      <c r="A102" s="182"/>
      <c r="B102" s="189"/>
      <c r="C102" s="117">
        <v>420.2</v>
      </c>
      <c r="D102" s="118">
        <v>419.6</v>
      </c>
      <c r="E102" s="113">
        <f>C102-D102</f>
        <v>0.59999999999996589</v>
      </c>
      <c r="F102" s="113" t="s">
        <v>51</v>
      </c>
      <c r="G102" s="114"/>
      <c r="H102" s="114"/>
      <c r="I102" s="114"/>
      <c r="J102" s="114"/>
      <c r="K102" s="114"/>
      <c r="L102" s="114"/>
      <c r="M102" s="114"/>
      <c r="N102" s="128"/>
      <c r="O102" s="128"/>
      <c r="P102" s="114"/>
      <c r="Q102" s="114"/>
      <c r="R102" s="114"/>
      <c r="S102" s="114"/>
      <c r="T102" s="114"/>
      <c r="U102" s="115"/>
      <c r="V102" s="100">
        <f>$E102*50%</f>
        <v>0.29999999999998295</v>
      </c>
      <c r="W102" s="99">
        <f>$E102*50%</f>
        <v>0.29999999999998295</v>
      </c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5"/>
    </row>
    <row r="103" spans="1:36" s="86" customFormat="1" ht="24.95" customHeight="1">
      <c r="A103" s="182"/>
      <c r="B103" s="189"/>
      <c r="C103" s="117">
        <v>417</v>
      </c>
      <c r="D103" s="118">
        <v>416.3</v>
      </c>
      <c r="E103" s="113">
        <f>C103-D103</f>
        <v>0.69999999999998863</v>
      </c>
      <c r="F103" s="113" t="s">
        <v>51</v>
      </c>
      <c r="G103" s="114"/>
      <c r="H103" s="114"/>
      <c r="I103" s="114"/>
      <c r="J103" s="114"/>
      <c r="K103" s="114"/>
      <c r="L103" s="114"/>
      <c r="M103" s="114"/>
      <c r="N103" s="128"/>
      <c r="O103" s="99">
        <f>$E103*50%</f>
        <v>0.34999999999999432</v>
      </c>
      <c r="P103" s="99">
        <f>$E103*50%</f>
        <v>0.34999999999999432</v>
      </c>
      <c r="Q103" s="114"/>
      <c r="R103" s="114"/>
      <c r="S103" s="114"/>
      <c r="T103" s="114"/>
      <c r="U103" s="115"/>
      <c r="V103" s="116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5"/>
    </row>
    <row r="104" spans="1:36" s="86" customFormat="1" ht="24.95" customHeight="1">
      <c r="A104" s="187"/>
      <c r="B104" s="190"/>
      <c r="C104" s="117">
        <v>416.7</v>
      </c>
      <c r="D104" s="118">
        <v>415.7</v>
      </c>
      <c r="E104" s="113">
        <f t="shared" si="10"/>
        <v>1</v>
      </c>
      <c r="F104" s="113" t="s">
        <v>52</v>
      </c>
      <c r="G104" s="114"/>
      <c r="H104" s="114"/>
      <c r="I104" s="114"/>
      <c r="J104" s="114"/>
      <c r="K104" s="114"/>
      <c r="L104" s="114"/>
      <c r="M104" s="114"/>
      <c r="N104" s="128"/>
      <c r="O104" s="99">
        <f>$E104*50%</f>
        <v>0.5</v>
      </c>
      <c r="P104" s="99">
        <f>$E104*50%</f>
        <v>0.5</v>
      </c>
      <c r="Q104" s="114"/>
      <c r="R104" s="114"/>
      <c r="S104" s="114"/>
      <c r="T104" s="114"/>
      <c r="U104" s="115"/>
      <c r="V104" s="116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5"/>
    </row>
    <row r="105" spans="1:36" s="86" customFormat="1" ht="24.95" customHeight="1">
      <c r="A105" s="191" t="s">
        <v>46</v>
      </c>
      <c r="B105" s="193" t="s">
        <v>55</v>
      </c>
      <c r="C105" s="117">
        <v>414</v>
      </c>
      <c r="D105" s="118">
        <v>410</v>
      </c>
      <c r="E105" s="113">
        <f>C105-D105</f>
        <v>4</v>
      </c>
      <c r="F105" s="113" t="s">
        <v>51</v>
      </c>
      <c r="G105" s="114"/>
      <c r="H105" s="99">
        <f>$E105*15%</f>
        <v>0.6</v>
      </c>
      <c r="I105" s="99">
        <f t="shared" ref="I105:K106" si="13">$E105*15%</f>
        <v>0.6</v>
      </c>
      <c r="J105" s="99">
        <f t="shared" si="13"/>
        <v>0.6</v>
      </c>
      <c r="K105" s="99">
        <f t="shared" si="13"/>
        <v>0.6</v>
      </c>
      <c r="L105" s="114"/>
      <c r="M105" s="114"/>
      <c r="N105" s="128"/>
      <c r="O105" s="99">
        <f>$E105*20%</f>
        <v>0.8</v>
      </c>
      <c r="P105" s="99">
        <f>$E105*20%</f>
        <v>0.8</v>
      </c>
      <c r="Q105" s="114"/>
      <c r="R105" s="114"/>
      <c r="S105" s="114"/>
      <c r="T105" s="114"/>
      <c r="U105" s="115"/>
      <c r="V105" s="116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5"/>
    </row>
    <row r="106" spans="1:36" s="86" customFormat="1" ht="24.95" customHeight="1">
      <c r="A106" s="192"/>
      <c r="B106" s="194"/>
      <c r="C106" s="101">
        <v>414</v>
      </c>
      <c r="D106" s="102">
        <v>410</v>
      </c>
      <c r="E106" s="103">
        <f>C106-D106</f>
        <v>4</v>
      </c>
      <c r="F106" s="103" t="s">
        <v>52</v>
      </c>
      <c r="G106" s="104"/>
      <c r="H106" s="99">
        <f>$E106*15%</f>
        <v>0.6</v>
      </c>
      <c r="I106" s="99">
        <f t="shared" si="13"/>
        <v>0.6</v>
      </c>
      <c r="J106" s="99">
        <f t="shared" si="13"/>
        <v>0.6</v>
      </c>
      <c r="K106" s="99">
        <f t="shared" si="13"/>
        <v>0.6</v>
      </c>
      <c r="L106" s="104"/>
      <c r="M106" s="104"/>
      <c r="N106" s="105"/>
      <c r="O106" s="99">
        <f>$E106*20%</f>
        <v>0.8</v>
      </c>
      <c r="P106" s="99">
        <f>$E106*20%</f>
        <v>0.8</v>
      </c>
      <c r="Q106" s="104"/>
      <c r="R106" s="104"/>
      <c r="S106" s="104"/>
      <c r="T106" s="104"/>
      <c r="U106" s="106"/>
      <c r="V106" s="120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6"/>
    </row>
    <row r="107" spans="1:36" s="70" customFormat="1" ht="24.95" customHeight="1">
      <c r="A107" s="129"/>
      <c r="B107" s="130"/>
      <c r="C107" s="131"/>
      <c r="D107" s="132" t="s">
        <v>56</v>
      </c>
      <c r="E107" s="133">
        <f>SUM(E9:E106)</f>
        <v>85.500000000000369</v>
      </c>
      <c r="F107" s="134"/>
      <c r="G107" s="135">
        <f>SUM(G9:G106)/$E107</f>
        <v>0</v>
      </c>
      <c r="H107" s="135">
        <f t="shared" ref="H107:AJ107" si="14">SUM(H9:H106)/$E107</f>
        <v>0.14970760233918073</v>
      </c>
      <c r="I107" s="135">
        <f t="shared" si="14"/>
        <v>0.14970760233918073</v>
      </c>
      <c r="J107" s="135">
        <f t="shared" si="14"/>
        <v>0.14970760233918073</v>
      </c>
      <c r="K107" s="135">
        <f t="shared" si="14"/>
        <v>0.14970760233918073</v>
      </c>
      <c r="L107" s="135">
        <f t="shared" si="14"/>
        <v>0</v>
      </c>
      <c r="M107" s="135">
        <f t="shared" si="14"/>
        <v>0</v>
      </c>
      <c r="N107" s="135">
        <f t="shared" si="14"/>
        <v>0</v>
      </c>
      <c r="O107" s="135">
        <f t="shared" si="14"/>
        <v>0.13274853801169689</v>
      </c>
      <c r="P107" s="135">
        <f t="shared" si="14"/>
        <v>0.13274853801169689</v>
      </c>
      <c r="Q107" s="135">
        <f t="shared" si="14"/>
        <v>0</v>
      </c>
      <c r="R107" s="135">
        <f t="shared" si="14"/>
        <v>0</v>
      </c>
      <c r="S107" s="135">
        <f t="shared" si="14"/>
        <v>0</v>
      </c>
      <c r="T107" s="135">
        <f t="shared" si="14"/>
        <v>0</v>
      </c>
      <c r="U107" s="135">
        <f t="shared" si="14"/>
        <v>0</v>
      </c>
      <c r="V107" s="135">
        <f t="shared" si="14"/>
        <v>6.7836257309941694E-2</v>
      </c>
      <c r="W107" s="135">
        <f t="shared" si="14"/>
        <v>6.7836257309941694E-2</v>
      </c>
      <c r="X107" s="135">
        <f t="shared" si="14"/>
        <v>0</v>
      </c>
      <c r="Y107" s="135">
        <f t="shared" si="14"/>
        <v>0</v>
      </c>
      <c r="Z107" s="135">
        <f t="shared" si="14"/>
        <v>0</v>
      </c>
      <c r="AA107" s="135">
        <f t="shared" si="14"/>
        <v>0</v>
      </c>
      <c r="AB107" s="135">
        <f t="shared" si="14"/>
        <v>0</v>
      </c>
      <c r="AC107" s="135">
        <f t="shared" si="14"/>
        <v>0</v>
      </c>
      <c r="AD107" s="135">
        <f t="shared" si="14"/>
        <v>0</v>
      </c>
      <c r="AE107" s="135">
        <f t="shared" si="14"/>
        <v>0</v>
      </c>
      <c r="AF107" s="135">
        <f t="shared" si="14"/>
        <v>0</v>
      </c>
      <c r="AG107" s="135">
        <f t="shared" si="14"/>
        <v>0</v>
      </c>
      <c r="AH107" s="135">
        <f t="shared" si="14"/>
        <v>0</v>
      </c>
      <c r="AI107" s="135">
        <f t="shared" si="14"/>
        <v>0</v>
      </c>
      <c r="AJ107" s="135">
        <f t="shared" si="14"/>
        <v>0</v>
      </c>
    </row>
    <row r="108" spans="1:36" s="86" customFormat="1" ht="24.95" customHeight="1">
      <c r="A108" s="181" t="s">
        <v>32</v>
      </c>
      <c r="B108" s="184" t="s">
        <v>57</v>
      </c>
      <c r="C108" s="97">
        <v>62.85</v>
      </c>
      <c r="D108" s="98">
        <v>61.95</v>
      </c>
      <c r="E108" s="136">
        <f t="shared" ref="E108:E129" si="15">C108-D108</f>
        <v>0.89999999999999858</v>
      </c>
      <c r="F108" s="136" t="s">
        <v>51</v>
      </c>
      <c r="G108" s="137"/>
      <c r="H108" s="137"/>
      <c r="I108" s="137"/>
      <c r="J108" s="137"/>
      <c r="K108" s="137"/>
      <c r="L108" s="137"/>
      <c r="M108" s="137"/>
      <c r="N108" s="137"/>
      <c r="O108" s="99">
        <f>$E108*50%</f>
        <v>0.44999999999999929</v>
      </c>
      <c r="P108" s="99">
        <f>$E108*50%</f>
        <v>0.44999999999999929</v>
      </c>
      <c r="Q108" s="137"/>
      <c r="R108" s="137"/>
      <c r="S108" s="137"/>
      <c r="T108" s="137"/>
      <c r="U108" s="138"/>
      <c r="V108" s="139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</row>
    <row r="109" spans="1:36" s="86" customFormat="1" ht="24.95" customHeight="1">
      <c r="A109" s="182"/>
      <c r="B109" s="185"/>
      <c r="C109" s="97">
        <v>62.15</v>
      </c>
      <c r="D109" s="98">
        <v>61.5</v>
      </c>
      <c r="E109" s="136">
        <f t="shared" si="15"/>
        <v>0.64999999999999858</v>
      </c>
      <c r="F109" s="136" t="s">
        <v>52</v>
      </c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40"/>
      <c r="V109" s="141">
        <f>$E109*50%</f>
        <v>0.32499999999999929</v>
      </c>
      <c r="W109" s="142">
        <f>$E109*50%</f>
        <v>0.32499999999999929</v>
      </c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</row>
    <row r="110" spans="1:36" s="86" customFormat="1" ht="24.95" customHeight="1">
      <c r="A110" s="182"/>
      <c r="B110" s="185"/>
      <c r="C110" s="97">
        <v>60.65</v>
      </c>
      <c r="D110" s="98">
        <v>60.25</v>
      </c>
      <c r="E110" s="136">
        <f t="shared" si="15"/>
        <v>0.39999999999999858</v>
      </c>
      <c r="F110" s="136" t="s">
        <v>51</v>
      </c>
      <c r="G110" s="137"/>
      <c r="H110" s="137"/>
      <c r="I110" s="137"/>
      <c r="J110" s="137"/>
      <c r="K110" s="137"/>
      <c r="L110" s="137"/>
      <c r="M110" s="137"/>
      <c r="N110" s="137"/>
      <c r="O110" s="99">
        <f>$E110*50%</f>
        <v>0.19999999999999929</v>
      </c>
      <c r="P110" s="99">
        <f>$E110*50%</f>
        <v>0.19999999999999929</v>
      </c>
      <c r="Q110" s="137"/>
      <c r="R110" s="137"/>
      <c r="S110" s="137"/>
      <c r="T110" s="137"/>
      <c r="U110" s="140"/>
      <c r="V110" s="139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</row>
    <row r="111" spans="1:36" s="86" customFormat="1" ht="24.95" customHeight="1">
      <c r="A111" s="182"/>
      <c r="B111" s="185"/>
      <c r="C111" s="97">
        <v>60.45</v>
      </c>
      <c r="D111" s="98">
        <v>60.15</v>
      </c>
      <c r="E111" s="136">
        <f t="shared" si="15"/>
        <v>0.30000000000000426</v>
      </c>
      <c r="F111" s="136" t="s">
        <v>52</v>
      </c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40"/>
      <c r="V111" s="141">
        <f>$E111*50%</f>
        <v>0.15000000000000213</v>
      </c>
      <c r="W111" s="142">
        <f>$E111*50%</f>
        <v>0.15000000000000213</v>
      </c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</row>
    <row r="112" spans="1:36" s="86" customFormat="1" ht="24.95" customHeight="1">
      <c r="A112" s="182"/>
      <c r="B112" s="185"/>
      <c r="C112" s="97">
        <v>59.7</v>
      </c>
      <c r="D112" s="98">
        <v>59.5</v>
      </c>
      <c r="E112" s="136">
        <f t="shared" si="15"/>
        <v>0.20000000000000284</v>
      </c>
      <c r="F112" s="136" t="s">
        <v>51</v>
      </c>
      <c r="G112" s="137"/>
      <c r="H112" s="137"/>
      <c r="I112" s="137"/>
      <c r="J112" s="137"/>
      <c r="K112" s="137"/>
      <c r="L112" s="137"/>
      <c r="M112" s="137"/>
      <c r="N112" s="137"/>
      <c r="O112" s="99">
        <f>$E112*50%</f>
        <v>0.10000000000000142</v>
      </c>
      <c r="P112" s="99">
        <f>$E112*50%</f>
        <v>0.10000000000000142</v>
      </c>
      <c r="Q112" s="137"/>
      <c r="R112" s="137"/>
      <c r="S112" s="137"/>
      <c r="T112" s="137"/>
      <c r="U112" s="140"/>
      <c r="V112" s="139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</row>
    <row r="113" spans="1:36" s="86" customFormat="1" ht="24.95" customHeight="1">
      <c r="A113" s="182"/>
      <c r="B113" s="185"/>
      <c r="C113" s="97">
        <v>59.7</v>
      </c>
      <c r="D113" s="98">
        <v>59.4</v>
      </c>
      <c r="E113" s="136">
        <f t="shared" si="15"/>
        <v>0.30000000000000426</v>
      </c>
      <c r="F113" s="136" t="s">
        <v>52</v>
      </c>
      <c r="G113" s="137"/>
      <c r="H113" s="99">
        <f t="shared" ref="H113:K115" si="16">$E113*25%</f>
        <v>7.5000000000001066E-2</v>
      </c>
      <c r="I113" s="99">
        <f t="shared" si="16"/>
        <v>7.5000000000001066E-2</v>
      </c>
      <c r="J113" s="99">
        <f t="shared" si="16"/>
        <v>7.5000000000001066E-2</v>
      </c>
      <c r="K113" s="99">
        <f t="shared" si="16"/>
        <v>7.5000000000001066E-2</v>
      </c>
      <c r="L113" s="137"/>
      <c r="M113" s="137"/>
      <c r="N113" s="137"/>
      <c r="O113" s="137"/>
      <c r="P113" s="137"/>
      <c r="Q113" s="137"/>
      <c r="R113" s="137"/>
      <c r="S113" s="137"/>
      <c r="T113" s="137"/>
      <c r="U113" s="140"/>
      <c r="V113" s="139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</row>
    <row r="114" spans="1:36" s="86" customFormat="1" ht="24.95" customHeight="1">
      <c r="A114" s="182"/>
      <c r="B114" s="185"/>
      <c r="C114" s="97">
        <v>59.25</v>
      </c>
      <c r="D114" s="98">
        <v>58.85</v>
      </c>
      <c r="E114" s="136">
        <f t="shared" si="15"/>
        <v>0.39999999999999858</v>
      </c>
      <c r="F114" s="136" t="s">
        <v>51</v>
      </c>
      <c r="G114" s="137"/>
      <c r="H114" s="137"/>
      <c r="I114" s="137"/>
      <c r="J114" s="137"/>
      <c r="K114" s="137"/>
      <c r="L114" s="137"/>
      <c r="M114" s="137"/>
      <c r="N114" s="137"/>
      <c r="O114" s="99">
        <f>$E114*50%</f>
        <v>0.19999999999999929</v>
      </c>
      <c r="P114" s="99">
        <f>$E114*50%</f>
        <v>0.19999999999999929</v>
      </c>
      <c r="Q114" s="137"/>
      <c r="R114" s="137"/>
      <c r="S114" s="137"/>
      <c r="T114" s="137"/>
      <c r="U114" s="140"/>
      <c r="V114" s="139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</row>
    <row r="115" spans="1:36" s="86" customFormat="1" ht="24.95" customHeight="1">
      <c r="A115" s="182"/>
      <c r="B115" s="185"/>
      <c r="C115" s="97">
        <v>58.4</v>
      </c>
      <c r="D115" s="98">
        <v>57.55</v>
      </c>
      <c r="E115" s="136">
        <f t="shared" si="15"/>
        <v>0.85000000000000142</v>
      </c>
      <c r="F115" s="136" t="s">
        <v>51</v>
      </c>
      <c r="G115" s="137"/>
      <c r="H115" s="99">
        <f t="shared" si="16"/>
        <v>0.21250000000000036</v>
      </c>
      <c r="I115" s="99">
        <f t="shared" si="16"/>
        <v>0.21250000000000036</v>
      </c>
      <c r="J115" s="99">
        <f t="shared" si="16"/>
        <v>0.21250000000000036</v>
      </c>
      <c r="K115" s="99">
        <f t="shared" si="16"/>
        <v>0.21250000000000036</v>
      </c>
      <c r="L115" s="137"/>
      <c r="M115" s="137"/>
      <c r="N115" s="137"/>
      <c r="O115" s="137"/>
      <c r="P115" s="137"/>
      <c r="Q115" s="137"/>
      <c r="R115" s="137"/>
      <c r="S115" s="137"/>
      <c r="T115" s="137"/>
      <c r="U115" s="140"/>
      <c r="V115" s="139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</row>
    <row r="116" spans="1:36" s="86" customFormat="1" ht="24.95" customHeight="1">
      <c r="A116" s="182"/>
      <c r="B116" s="185"/>
      <c r="C116" s="97">
        <v>57.75</v>
      </c>
      <c r="D116" s="98">
        <v>57.4</v>
      </c>
      <c r="E116" s="136">
        <f t="shared" si="15"/>
        <v>0.35000000000000142</v>
      </c>
      <c r="F116" s="136" t="s">
        <v>52</v>
      </c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40"/>
      <c r="V116" s="141">
        <f>$E116*50%</f>
        <v>0.17500000000000071</v>
      </c>
      <c r="W116" s="142">
        <f>$E116*50%</f>
        <v>0.17500000000000071</v>
      </c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</row>
    <row r="117" spans="1:36" s="86" customFormat="1" ht="24.95" customHeight="1">
      <c r="A117" s="182"/>
      <c r="B117" s="185"/>
      <c r="C117" s="97">
        <v>56.55</v>
      </c>
      <c r="D117" s="98">
        <v>56.35</v>
      </c>
      <c r="E117" s="136">
        <f t="shared" si="15"/>
        <v>0.19999999999999574</v>
      </c>
      <c r="F117" s="136" t="s">
        <v>52</v>
      </c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40"/>
      <c r="V117" s="141">
        <f>$E117*50%</f>
        <v>9.9999999999997868E-2</v>
      </c>
      <c r="W117" s="142">
        <f>$E117*50%</f>
        <v>9.9999999999997868E-2</v>
      </c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</row>
    <row r="118" spans="1:36" s="86" customFormat="1" ht="24.95" customHeight="1">
      <c r="A118" s="182"/>
      <c r="B118" s="185"/>
      <c r="C118" s="97">
        <v>56.05</v>
      </c>
      <c r="D118" s="98">
        <v>54.65</v>
      </c>
      <c r="E118" s="136">
        <f t="shared" si="15"/>
        <v>1.3999999999999986</v>
      </c>
      <c r="F118" s="136" t="s">
        <v>51</v>
      </c>
      <c r="G118" s="137"/>
      <c r="H118" s="137"/>
      <c r="I118" s="137"/>
      <c r="J118" s="137"/>
      <c r="K118" s="137"/>
      <c r="L118" s="137"/>
      <c r="M118" s="137"/>
      <c r="N118" s="137"/>
      <c r="O118" s="99">
        <f>$E118*50%</f>
        <v>0.69999999999999929</v>
      </c>
      <c r="P118" s="99">
        <f>$E118*50%</f>
        <v>0.69999999999999929</v>
      </c>
      <c r="Q118" s="137"/>
      <c r="R118" s="137"/>
      <c r="S118" s="137"/>
      <c r="T118" s="137"/>
      <c r="U118" s="140"/>
      <c r="V118" s="139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</row>
    <row r="119" spans="1:36" s="86" customFormat="1" ht="24.95" customHeight="1">
      <c r="A119" s="182"/>
      <c r="B119" s="185"/>
      <c r="C119" s="97">
        <v>54.3</v>
      </c>
      <c r="D119" s="98">
        <v>53.3</v>
      </c>
      <c r="E119" s="136">
        <f t="shared" si="15"/>
        <v>1</v>
      </c>
      <c r="F119" s="136" t="s">
        <v>51</v>
      </c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40"/>
      <c r="V119" s="141">
        <f>$E119*50%</f>
        <v>0.5</v>
      </c>
      <c r="W119" s="142">
        <f>$E119*50%</f>
        <v>0.5</v>
      </c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</row>
    <row r="120" spans="1:36" s="86" customFormat="1" ht="24.95" customHeight="1">
      <c r="A120" s="182"/>
      <c r="B120" s="185"/>
      <c r="C120" s="97">
        <v>53.05</v>
      </c>
      <c r="D120" s="98">
        <v>52.65</v>
      </c>
      <c r="E120" s="136">
        <f t="shared" si="15"/>
        <v>0.39999999999999858</v>
      </c>
      <c r="F120" s="136" t="s">
        <v>51</v>
      </c>
      <c r="G120" s="137"/>
      <c r="H120" s="99">
        <f t="shared" ref="H120:K125" si="17">$E120*25%</f>
        <v>9.9999999999999645E-2</v>
      </c>
      <c r="I120" s="99">
        <f t="shared" si="17"/>
        <v>9.9999999999999645E-2</v>
      </c>
      <c r="J120" s="99">
        <f t="shared" si="17"/>
        <v>9.9999999999999645E-2</v>
      </c>
      <c r="K120" s="99">
        <f t="shared" si="17"/>
        <v>9.9999999999999645E-2</v>
      </c>
      <c r="L120" s="137"/>
      <c r="M120" s="137"/>
      <c r="N120" s="137"/>
      <c r="O120" s="137"/>
      <c r="P120" s="137"/>
      <c r="Q120" s="137"/>
      <c r="R120" s="137"/>
      <c r="S120" s="137"/>
      <c r="T120" s="137"/>
      <c r="U120" s="140"/>
      <c r="V120" s="139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</row>
    <row r="121" spans="1:36" s="86" customFormat="1" ht="24.95" customHeight="1">
      <c r="A121" s="182"/>
      <c r="B121" s="185"/>
      <c r="C121" s="97">
        <v>52.8</v>
      </c>
      <c r="D121" s="98">
        <v>52.2</v>
      </c>
      <c r="E121" s="136">
        <f t="shared" si="15"/>
        <v>0.59999999999999432</v>
      </c>
      <c r="F121" s="136" t="s">
        <v>52</v>
      </c>
      <c r="G121" s="137"/>
      <c r="H121" s="99">
        <f t="shared" si="17"/>
        <v>0.14999999999999858</v>
      </c>
      <c r="I121" s="99">
        <f t="shared" si="17"/>
        <v>0.14999999999999858</v>
      </c>
      <c r="J121" s="99">
        <f t="shared" si="17"/>
        <v>0.14999999999999858</v>
      </c>
      <c r="K121" s="99">
        <f t="shared" si="17"/>
        <v>0.14999999999999858</v>
      </c>
      <c r="L121" s="137"/>
      <c r="M121" s="137"/>
      <c r="N121" s="137"/>
      <c r="O121" s="137"/>
      <c r="P121" s="137"/>
      <c r="Q121" s="137"/>
      <c r="R121" s="137"/>
      <c r="S121" s="137"/>
      <c r="T121" s="137"/>
      <c r="U121" s="140"/>
      <c r="V121" s="139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</row>
    <row r="122" spans="1:36" s="86" customFormat="1" ht="24.95" customHeight="1">
      <c r="A122" s="182"/>
      <c r="B122" s="185"/>
      <c r="C122" s="97">
        <v>52.1</v>
      </c>
      <c r="D122" s="98">
        <v>51.8</v>
      </c>
      <c r="E122" s="136">
        <f t="shared" si="15"/>
        <v>0.30000000000000426</v>
      </c>
      <c r="F122" s="136" t="s">
        <v>51</v>
      </c>
      <c r="G122" s="137"/>
      <c r="H122" s="137"/>
      <c r="I122" s="137"/>
      <c r="J122" s="137"/>
      <c r="K122" s="137"/>
      <c r="L122" s="137"/>
      <c r="M122" s="137"/>
      <c r="N122" s="137"/>
      <c r="O122" s="99">
        <f>$E122*50%</f>
        <v>0.15000000000000213</v>
      </c>
      <c r="P122" s="99">
        <f>$E122*50%</f>
        <v>0.15000000000000213</v>
      </c>
      <c r="Q122" s="137"/>
      <c r="R122" s="137"/>
      <c r="S122" s="137"/>
      <c r="T122" s="137"/>
      <c r="U122" s="140"/>
      <c r="V122" s="139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</row>
    <row r="123" spans="1:36" s="86" customFormat="1" ht="24.95" customHeight="1">
      <c r="A123" s="182"/>
      <c r="B123" s="185"/>
      <c r="C123" s="97">
        <v>51.35</v>
      </c>
      <c r="D123" s="98">
        <v>50.85</v>
      </c>
      <c r="E123" s="136">
        <f t="shared" si="15"/>
        <v>0.5</v>
      </c>
      <c r="F123" s="136" t="s">
        <v>52</v>
      </c>
      <c r="G123" s="137"/>
      <c r="H123" s="99">
        <f t="shared" si="17"/>
        <v>0.125</v>
      </c>
      <c r="I123" s="99">
        <f t="shared" si="17"/>
        <v>0.125</v>
      </c>
      <c r="J123" s="99">
        <f t="shared" si="17"/>
        <v>0.125</v>
      </c>
      <c r="K123" s="99">
        <f t="shared" si="17"/>
        <v>0.125</v>
      </c>
      <c r="L123" s="137"/>
      <c r="M123" s="137"/>
      <c r="N123" s="137"/>
      <c r="O123" s="137"/>
      <c r="P123" s="137"/>
      <c r="Q123" s="137"/>
      <c r="R123" s="137"/>
      <c r="S123" s="137"/>
      <c r="T123" s="137"/>
      <c r="U123" s="140"/>
      <c r="V123" s="139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</row>
    <row r="124" spans="1:36" s="86" customFormat="1" ht="24.95" customHeight="1">
      <c r="A124" s="182"/>
      <c r="B124" s="185"/>
      <c r="C124" s="97">
        <v>50.4</v>
      </c>
      <c r="D124" s="98">
        <v>50.05</v>
      </c>
      <c r="E124" s="136">
        <f t="shared" si="15"/>
        <v>0.35000000000000142</v>
      </c>
      <c r="F124" s="136" t="s">
        <v>52</v>
      </c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40"/>
      <c r="V124" s="141">
        <f>$E124*50%</f>
        <v>0.17500000000000071</v>
      </c>
      <c r="W124" s="142">
        <f>$E124*50%</f>
        <v>0.17500000000000071</v>
      </c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</row>
    <row r="125" spans="1:36" s="86" customFormat="1" ht="24.95" customHeight="1">
      <c r="A125" s="182"/>
      <c r="B125" s="185"/>
      <c r="C125" s="97">
        <v>49.8</v>
      </c>
      <c r="D125" s="98">
        <v>48.9</v>
      </c>
      <c r="E125" s="136">
        <f t="shared" si="15"/>
        <v>0.89999999999999858</v>
      </c>
      <c r="F125" s="136" t="s">
        <v>52</v>
      </c>
      <c r="G125" s="137"/>
      <c r="H125" s="99">
        <f t="shared" si="17"/>
        <v>0.22499999999999964</v>
      </c>
      <c r="I125" s="99">
        <f t="shared" si="17"/>
        <v>0.22499999999999964</v>
      </c>
      <c r="J125" s="99">
        <f t="shared" si="17"/>
        <v>0.22499999999999964</v>
      </c>
      <c r="K125" s="99">
        <f t="shared" si="17"/>
        <v>0.22499999999999964</v>
      </c>
      <c r="L125" s="137"/>
      <c r="M125" s="137"/>
      <c r="N125" s="137"/>
      <c r="O125" s="137"/>
      <c r="P125" s="137"/>
      <c r="Q125" s="137"/>
      <c r="R125" s="137"/>
      <c r="S125" s="137"/>
      <c r="T125" s="137"/>
      <c r="U125" s="140"/>
      <c r="V125" s="139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</row>
    <row r="126" spans="1:36" s="86" customFormat="1" ht="24.95" customHeight="1">
      <c r="A126" s="182"/>
      <c r="B126" s="185"/>
      <c r="C126" s="97">
        <v>48.75</v>
      </c>
      <c r="D126" s="98">
        <v>48.55</v>
      </c>
      <c r="E126" s="136">
        <f t="shared" si="15"/>
        <v>0.20000000000000284</v>
      </c>
      <c r="F126" s="136" t="s">
        <v>51</v>
      </c>
      <c r="G126" s="137"/>
      <c r="H126" s="137"/>
      <c r="I126" s="137"/>
      <c r="J126" s="137"/>
      <c r="K126" s="137"/>
      <c r="L126" s="137"/>
      <c r="M126" s="137"/>
      <c r="N126" s="137"/>
      <c r="O126" s="99">
        <f>$E126*50%</f>
        <v>0.10000000000000142</v>
      </c>
      <c r="P126" s="99">
        <f>$E126*50%</f>
        <v>0.10000000000000142</v>
      </c>
      <c r="Q126" s="137"/>
      <c r="R126" s="137"/>
      <c r="S126" s="137"/>
      <c r="T126" s="137"/>
      <c r="U126" s="140"/>
      <c r="V126" s="139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</row>
    <row r="127" spans="1:36" s="86" customFormat="1" ht="24.95" customHeight="1">
      <c r="A127" s="182"/>
      <c r="B127" s="185"/>
      <c r="C127" s="97">
        <v>48.75</v>
      </c>
      <c r="D127" s="98">
        <v>47.35</v>
      </c>
      <c r="E127" s="136">
        <f t="shared" si="15"/>
        <v>1.3999999999999986</v>
      </c>
      <c r="F127" s="136" t="s">
        <v>52</v>
      </c>
      <c r="G127" s="137"/>
      <c r="H127" s="137"/>
      <c r="I127" s="137"/>
      <c r="J127" s="137"/>
      <c r="K127" s="137"/>
      <c r="L127" s="137"/>
      <c r="M127" s="137"/>
      <c r="N127" s="137"/>
      <c r="O127" s="99">
        <f>$E127*50%</f>
        <v>0.69999999999999929</v>
      </c>
      <c r="P127" s="99">
        <f>$E127*50%</f>
        <v>0.69999999999999929</v>
      </c>
      <c r="Q127" s="137"/>
      <c r="R127" s="137"/>
      <c r="S127" s="137"/>
      <c r="T127" s="137"/>
      <c r="U127" s="140"/>
      <c r="V127" s="139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</row>
    <row r="128" spans="1:36" s="86" customFormat="1" ht="24.95" customHeight="1">
      <c r="A128" s="182"/>
      <c r="B128" s="185"/>
      <c r="C128" s="97">
        <v>46.55</v>
      </c>
      <c r="D128" s="98">
        <v>46.1</v>
      </c>
      <c r="E128" s="136">
        <f t="shared" si="15"/>
        <v>0.44999999999999574</v>
      </c>
      <c r="F128" s="136" t="s">
        <v>51</v>
      </c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40"/>
      <c r="V128" s="141">
        <f>$E128*50%</f>
        <v>0.22499999999999787</v>
      </c>
      <c r="W128" s="142">
        <f>$E128*50%</f>
        <v>0.22499999999999787</v>
      </c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</row>
    <row r="129" spans="1:36" s="86" customFormat="1" ht="24.95" customHeight="1">
      <c r="A129" s="183"/>
      <c r="B129" s="186"/>
      <c r="C129" s="97">
        <v>46.35</v>
      </c>
      <c r="D129" s="98">
        <v>45.75</v>
      </c>
      <c r="E129" s="136">
        <f t="shared" si="15"/>
        <v>0.60000000000000142</v>
      </c>
      <c r="F129" s="143" t="s">
        <v>52</v>
      </c>
      <c r="G129" s="144"/>
      <c r="H129" s="144"/>
      <c r="I129" s="144"/>
      <c r="J129" s="137"/>
      <c r="K129" s="137"/>
      <c r="L129" s="137"/>
      <c r="M129" s="137"/>
      <c r="N129" s="137"/>
      <c r="O129" s="99">
        <f>$E129*50%</f>
        <v>0.30000000000000071</v>
      </c>
      <c r="P129" s="99">
        <f>$E129*50%</f>
        <v>0.30000000000000071</v>
      </c>
      <c r="Q129" s="144"/>
      <c r="R129" s="144"/>
      <c r="S129" s="144"/>
      <c r="T129" s="144"/>
      <c r="U129" s="145"/>
      <c r="V129" s="146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</row>
    <row r="130" spans="1:36" s="70" customFormat="1" ht="24.95" customHeight="1">
      <c r="A130" s="129"/>
      <c r="B130" s="130"/>
      <c r="C130" s="131"/>
      <c r="D130" s="132" t="s">
        <v>58</v>
      </c>
      <c r="E130" s="133">
        <f>SUM(E108:E129)</f>
        <v>12.649999999999999</v>
      </c>
      <c r="F130" s="134"/>
      <c r="G130" s="135">
        <f>SUM(G108:G129)/$E130</f>
        <v>0</v>
      </c>
      <c r="H130" s="135">
        <f t="shared" ref="H130:AJ130" si="18">SUM(H108:H129)/$E130</f>
        <v>7.0158102766798375E-2</v>
      </c>
      <c r="I130" s="135">
        <f t="shared" si="18"/>
        <v>7.0158102766798375E-2</v>
      </c>
      <c r="J130" s="135">
        <f t="shared" si="18"/>
        <v>7.0158102766798375E-2</v>
      </c>
      <c r="K130" s="135">
        <f t="shared" si="18"/>
        <v>7.0158102766798375E-2</v>
      </c>
      <c r="L130" s="135">
        <f t="shared" si="18"/>
        <v>0</v>
      </c>
      <c r="M130" s="135">
        <f t="shared" si="18"/>
        <v>0</v>
      </c>
      <c r="N130" s="135">
        <f t="shared" si="18"/>
        <v>0</v>
      </c>
      <c r="O130" s="135">
        <f t="shared" si="18"/>
        <v>0.22924901185770771</v>
      </c>
      <c r="P130" s="135">
        <f t="shared" si="18"/>
        <v>0.22924901185770771</v>
      </c>
      <c r="Q130" s="135">
        <f t="shared" si="18"/>
        <v>0</v>
      </c>
      <c r="R130" s="135">
        <f t="shared" si="18"/>
        <v>0</v>
      </c>
      <c r="S130" s="135">
        <f t="shared" si="18"/>
        <v>0</v>
      </c>
      <c r="T130" s="135">
        <f t="shared" si="18"/>
        <v>0</v>
      </c>
      <c r="U130" s="135">
        <f t="shared" si="18"/>
        <v>0</v>
      </c>
      <c r="V130" s="147">
        <f t="shared" si="18"/>
        <v>0.13043478260869557</v>
      </c>
      <c r="W130" s="135">
        <f t="shared" si="18"/>
        <v>0.13043478260869557</v>
      </c>
      <c r="X130" s="135">
        <f t="shared" si="18"/>
        <v>0</v>
      </c>
      <c r="Y130" s="135">
        <f t="shared" si="18"/>
        <v>0</v>
      </c>
      <c r="Z130" s="135">
        <f t="shared" si="18"/>
        <v>0</v>
      </c>
      <c r="AA130" s="135">
        <f t="shared" si="18"/>
        <v>0</v>
      </c>
      <c r="AB130" s="135">
        <f t="shared" si="18"/>
        <v>0</v>
      </c>
      <c r="AC130" s="135">
        <f t="shared" si="18"/>
        <v>0</v>
      </c>
      <c r="AD130" s="135">
        <f t="shared" si="18"/>
        <v>0</v>
      </c>
      <c r="AE130" s="135">
        <f t="shared" si="18"/>
        <v>0</v>
      </c>
      <c r="AF130" s="135">
        <f t="shared" si="18"/>
        <v>0</v>
      </c>
      <c r="AG130" s="135">
        <f t="shared" si="18"/>
        <v>0</v>
      </c>
      <c r="AH130" s="135">
        <f t="shared" si="18"/>
        <v>0</v>
      </c>
      <c r="AI130" s="135">
        <f t="shared" si="18"/>
        <v>0</v>
      </c>
      <c r="AJ130" s="135">
        <f t="shared" si="18"/>
        <v>0</v>
      </c>
    </row>
    <row r="131" spans="1:36" s="86" customFormat="1" ht="24.95" customHeight="1">
      <c r="A131" s="148" t="s">
        <v>34</v>
      </c>
      <c r="B131" s="149" t="s">
        <v>59</v>
      </c>
      <c r="C131" s="97">
        <v>2.85</v>
      </c>
      <c r="D131" s="98">
        <v>42.95</v>
      </c>
      <c r="E131" s="98">
        <f>ROUND((D131-C131)*0.2955,2)</f>
        <v>11.85</v>
      </c>
      <c r="F131" s="98"/>
      <c r="G131" s="150"/>
      <c r="H131" s="150"/>
      <c r="I131" s="150"/>
      <c r="J131" s="150"/>
      <c r="K131" s="150"/>
      <c r="L131" s="150"/>
      <c r="M131" s="150"/>
      <c r="N131" s="150"/>
      <c r="O131" s="99">
        <f>$E131*20%</f>
        <v>2.37</v>
      </c>
      <c r="P131" s="99">
        <f>$E131*20%</f>
        <v>2.37</v>
      </c>
      <c r="Q131" s="150"/>
      <c r="R131" s="150"/>
      <c r="S131" s="150"/>
      <c r="T131" s="150"/>
      <c r="U131" s="151"/>
      <c r="V131" s="152">
        <f>$E131*7%</f>
        <v>0.82950000000000002</v>
      </c>
      <c r="W131" s="99">
        <f>$E131*7%</f>
        <v>0.82950000000000002</v>
      </c>
      <c r="X131" s="150"/>
      <c r="Y131" s="150"/>
      <c r="Z131" s="153"/>
      <c r="AA131" s="150"/>
      <c r="AB131" s="99">
        <f>$E131*23%</f>
        <v>2.7255000000000003</v>
      </c>
      <c r="AC131" s="99">
        <f>$E131*23%</f>
        <v>2.7255000000000003</v>
      </c>
      <c r="AD131" s="150"/>
      <c r="AE131" s="150"/>
      <c r="AF131" s="150"/>
      <c r="AG131" s="150"/>
      <c r="AH131" s="150"/>
      <c r="AI131" s="150"/>
      <c r="AJ131" s="150"/>
    </row>
    <row r="132" spans="1:36" s="70" customFormat="1" ht="24.95" customHeight="1">
      <c r="A132" s="129"/>
      <c r="B132" s="130"/>
      <c r="C132" s="131"/>
      <c r="D132" s="132" t="s">
        <v>60</v>
      </c>
      <c r="E132" s="133">
        <f>SUM(E131:E131)</f>
        <v>11.85</v>
      </c>
      <c r="F132" s="134"/>
      <c r="G132" s="135">
        <f t="shared" ref="G132:AJ132" si="19">SUM(G131:G131)/$E$132</f>
        <v>0</v>
      </c>
      <c r="H132" s="135">
        <f t="shared" si="19"/>
        <v>0</v>
      </c>
      <c r="I132" s="135">
        <f t="shared" si="19"/>
        <v>0</v>
      </c>
      <c r="J132" s="135">
        <f t="shared" si="19"/>
        <v>0</v>
      </c>
      <c r="K132" s="135">
        <f t="shared" si="19"/>
        <v>0</v>
      </c>
      <c r="L132" s="135">
        <f t="shared" si="19"/>
        <v>0</v>
      </c>
      <c r="M132" s="135">
        <f t="shared" si="19"/>
        <v>0</v>
      </c>
      <c r="N132" s="135">
        <f t="shared" si="19"/>
        <v>0</v>
      </c>
      <c r="O132" s="135">
        <f t="shared" si="19"/>
        <v>0.2</v>
      </c>
      <c r="P132" s="135">
        <f t="shared" si="19"/>
        <v>0.2</v>
      </c>
      <c r="Q132" s="135">
        <f t="shared" si="19"/>
        <v>0</v>
      </c>
      <c r="R132" s="135">
        <f t="shared" si="19"/>
        <v>0</v>
      </c>
      <c r="S132" s="135">
        <f t="shared" si="19"/>
        <v>0</v>
      </c>
      <c r="T132" s="135">
        <f t="shared" si="19"/>
        <v>0</v>
      </c>
      <c r="U132" s="135">
        <f t="shared" si="19"/>
        <v>0</v>
      </c>
      <c r="V132" s="147">
        <f t="shared" si="19"/>
        <v>7.0000000000000007E-2</v>
      </c>
      <c r="W132" s="135">
        <f t="shared" si="19"/>
        <v>7.0000000000000007E-2</v>
      </c>
      <c r="X132" s="135">
        <f t="shared" si="19"/>
        <v>0</v>
      </c>
      <c r="Y132" s="135">
        <f t="shared" si="19"/>
        <v>0</v>
      </c>
      <c r="Z132" s="135">
        <f t="shared" si="19"/>
        <v>0</v>
      </c>
      <c r="AA132" s="135">
        <f t="shared" si="19"/>
        <v>0</v>
      </c>
      <c r="AB132" s="135">
        <f t="shared" si="19"/>
        <v>0.23000000000000004</v>
      </c>
      <c r="AC132" s="135">
        <f t="shared" si="19"/>
        <v>0.23000000000000004</v>
      </c>
      <c r="AD132" s="135">
        <f t="shared" si="19"/>
        <v>0</v>
      </c>
      <c r="AE132" s="135">
        <f t="shared" si="19"/>
        <v>0</v>
      </c>
      <c r="AF132" s="135">
        <f t="shared" si="19"/>
        <v>0</v>
      </c>
      <c r="AG132" s="135">
        <f t="shared" si="19"/>
        <v>0</v>
      </c>
      <c r="AH132" s="135">
        <f t="shared" si="19"/>
        <v>0</v>
      </c>
      <c r="AI132" s="135">
        <f t="shared" si="19"/>
        <v>0</v>
      </c>
      <c r="AJ132" s="135">
        <f t="shared" si="19"/>
        <v>0</v>
      </c>
    </row>
    <row r="133" spans="1:36" ht="2.4500000000000002" customHeight="1">
      <c r="E133" s="154"/>
      <c r="F133" s="154"/>
      <c r="U133" s="155"/>
    </row>
    <row r="134" spans="1:36" s="70" customFormat="1" ht="24.95" customHeight="1">
      <c r="A134" s="157"/>
      <c r="B134" s="158"/>
      <c r="C134" s="158"/>
      <c r="D134" s="159" t="s">
        <v>61</v>
      </c>
      <c r="E134" s="160">
        <f>SUM(E132,E130,E107)</f>
        <v>110.00000000000037</v>
      </c>
      <c r="F134" s="161"/>
      <c r="G134" s="162">
        <f t="shared" ref="G134:AJ134" si="20">(SUM(G9:G106)+SUM(G108:G129)+SUM(G131:G131))/$E$134</f>
        <v>0</v>
      </c>
      <c r="H134" s="162">
        <f t="shared" si="20"/>
        <v>0.12443181818181782</v>
      </c>
      <c r="I134" s="162">
        <f t="shared" si="20"/>
        <v>0.12443181818181782</v>
      </c>
      <c r="J134" s="162">
        <f t="shared" si="20"/>
        <v>0.12443181818181782</v>
      </c>
      <c r="K134" s="162">
        <f t="shared" si="20"/>
        <v>0.12443181818181782</v>
      </c>
      <c r="L134" s="162">
        <f t="shared" si="20"/>
        <v>0</v>
      </c>
      <c r="M134" s="162">
        <f t="shared" si="20"/>
        <v>0</v>
      </c>
      <c r="N134" s="162">
        <f t="shared" si="20"/>
        <v>0</v>
      </c>
      <c r="O134" s="162">
        <f t="shared" si="20"/>
        <v>0.15109090909090983</v>
      </c>
      <c r="P134" s="162">
        <f t="shared" si="20"/>
        <v>0.15109090909090983</v>
      </c>
      <c r="Q134" s="162">
        <f t="shared" si="20"/>
        <v>0</v>
      </c>
      <c r="R134" s="162">
        <f t="shared" si="20"/>
        <v>0</v>
      </c>
      <c r="S134" s="162">
        <f t="shared" si="20"/>
        <v>0</v>
      </c>
      <c r="T134" s="162">
        <f t="shared" si="20"/>
        <v>0</v>
      </c>
      <c r="U134" s="162">
        <f t="shared" si="20"/>
        <v>0</v>
      </c>
      <c r="V134" s="163">
        <f t="shared" si="20"/>
        <v>7.5268181818181915E-2</v>
      </c>
      <c r="W134" s="162">
        <f t="shared" si="20"/>
        <v>7.5268181818181915E-2</v>
      </c>
      <c r="X134" s="162">
        <f t="shared" si="20"/>
        <v>0</v>
      </c>
      <c r="Y134" s="162">
        <f t="shared" si="20"/>
        <v>0</v>
      </c>
      <c r="Z134" s="162">
        <f t="shared" si="20"/>
        <v>0</v>
      </c>
      <c r="AA134" s="162">
        <f t="shared" si="20"/>
        <v>0</v>
      </c>
      <c r="AB134" s="162">
        <f t="shared" si="20"/>
        <v>2.4777272727272648E-2</v>
      </c>
      <c r="AC134" s="162">
        <f t="shared" si="20"/>
        <v>2.4777272727272648E-2</v>
      </c>
      <c r="AD134" s="162">
        <f t="shared" si="20"/>
        <v>0</v>
      </c>
      <c r="AE134" s="162">
        <f t="shared" si="20"/>
        <v>0</v>
      </c>
      <c r="AF134" s="162">
        <f t="shared" si="20"/>
        <v>0</v>
      </c>
      <c r="AG134" s="162">
        <f t="shared" si="20"/>
        <v>0</v>
      </c>
      <c r="AH134" s="162">
        <f t="shared" si="20"/>
        <v>0</v>
      </c>
      <c r="AI134" s="162">
        <f t="shared" si="20"/>
        <v>0</v>
      </c>
      <c r="AJ134" s="162">
        <f t="shared" si="20"/>
        <v>0</v>
      </c>
    </row>
    <row r="136" spans="1:36">
      <c r="AF136" s="70"/>
      <c r="AG136" s="70"/>
      <c r="AH136" s="70"/>
      <c r="AI136" s="70"/>
      <c r="AJ136" s="70"/>
    </row>
  </sheetData>
  <mergeCells count="15">
    <mergeCell ref="G7:U7"/>
    <mergeCell ref="V7:AJ7"/>
    <mergeCell ref="A108:A129"/>
    <mergeCell ref="B108:B129"/>
    <mergeCell ref="A49:A84"/>
    <mergeCell ref="B49:B84"/>
    <mergeCell ref="A85:A104"/>
    <mergeCell ref="B85:B104"/>
    <mergeCell ref="A105:A106"/>
    <mergeCell ref="B105:B106"/>
    <mergeCell ref="A11:A48"/>
    <mergeCell ref="B11:B48"/>
    <mergeCell ref="A7:A8"/>
    <mergeCell ref="B7:B8"/>
    <mergeCell ref="C7:F7"/>
  </mergeCells>
  <printOptions horizontalCentered="1" verticalCentered="1"/>
  <pageMargins left="0.39370078740157483" right="0.39370078740157483" top="0.78740157480314965" bottom="0.39370078740157483" header="0.31496062992125984" footer="0.31496062992125984"/>
  <pageSetup paperSize="9" scale="47" orientation="landscape" r:id="rId1"/>
  <rowBreaks count="3" manualBreakCount="3">
    <brk id="48" max="35" man="1"/>
    <brk id="84" max="35" man="1"/>
    <brk id="107" max="35" man="1"/>
  </rowBreaks>
  <colBreaks count="1" manualBreakCount="1">
    <brk id="21" max="13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X92"/>
  <sheetViews>
    <sheetView showGridLines="0" zoomScale="80" zoomScaleNormal="80" zoomScaleSheetLayoutView="80" workbookViewId="0">
      <pane xSplit="1" ySplit="9" topLeftCell="B10" activePane="bottomRight" state="frozen"/>
      <selection pane="bottomRight" activeCell="B10" sqref="B10:B21"/>
      <selection pane="bottomLeft" activeCell="A10" sqref="A10"/>
      <selection pane="topRight" activeCell="B1" sqref="B1"/>
    </sheetView>
  </sheetViews>
  <sheetFormatPr defaultRowHeight="14.45"/>
  <cols>
    <col min="1" max="1" width="12.7109375" customWidth="1"/>
    <col min="2" max="2" width="13.7109375" customWidth="1"/>
    <col min="3" max="6" width="12.7109375" customWidth="1"/>
    <col min="7" max="7" width="14.7109375" customWidth="1"/>
    <col min="8" max="8" width="15.7109375" customWidth="1"/>
    <col min="9" max="12" width="14.7109375" customWidth="1"/>
    <col min="13" max="15" width="16.7109375" customWidth="1"/>
    <col min="16" max="16" width="12.7109375" customWidth="1"/>
    <col min="17" max="20" width="14.7109375" customWidth="1"/>
  </cols>
  <sheetData>
    <row r="1" spans="1:154" s="3" customFormat="1" ht="30" customHeight="1" thickTop="1" thickBot="1">
      <c r="A1" s="12" t="str">
        <f>RESUMO!$A$1</f>
        <v>Obras de Melhorias e Ampliações de Capacidade</v>
      </c>
      <c r="B1" s="12"/>
      <c r="C1" s="12"/>
      <c r="D1" s="12"/>
      <c r="E1" s="1"/>
      <c r="F1" s="1"/>
      <c r="G1" s="1"/>
      <c r="H1" s="1"/>
      <c r="I1" s="1"/>
      <c r="J1" s="12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</row>
    <row r="2" spans="1:154" s="3" customFormat="1" ht="3" customHeight="1" thickTop="1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</row>
    <row r="3" spans="1:154" s="3" customFormat="1" ht="22.5" customHeight="1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</row>
    <row r="4" spans="1:154" s="3" customFormat="1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</row>
    <row r="5" spans="1:154" s="3" customFormat="1" ht="24.95" customHeight="1">
      <c r="A5" s="16" t="str">
        <f>RESUMO!$A$5</f>
        <v xml:space="preserve"> PROGRAMA DE CONCESSÕES DE RODOVIAS DO ESTADO DE MINAS GERAIS - LOTE BR-135</v>
      </c>
      <c r="B5" s="16"/>
      <c r="C5" s="16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</row>
    <row r="6" spans="1:154" s="3" customFormat="1" ht="3" customHeight="1">
      <c r="A6" s="2"/>
      <c r="B6" s="2"/>
      <c r="C6" s="2"/>
      <c r="D6" s="2"/>
      <c r="E6" s="2"/>
      <c r="F6" s="2"/>
      <c r="G6" s="2"/>
      <c r="H6" s="2"/>
      <c r="I6" s="2"/>
      <c r="J6" s="2"/>
      <c r="K6" s="7"/>
      <c r="L6" s="7"/>
      <c r="M6" s="7"/>
      <c r="N6" s="7"/>
      <c r="O6" s="7"/>
      <c r="P6" s="7"/>
      <c r="Q6" s="7"/>
      <c r="R6" s="7"/>
      <c r="S6" s="7"/>
      <c r="T6" s="7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154" ht="27.95" customHeight="1">
      <c r="A7" s="225" t="s">
        <v>62</v>
      </c>
      <c r="B7" s="166" t="s">
        <v>6</v>
      </c>
      <c r="C7" s="166" t="s">
        <v>7</v>
      </c>
      <c r="D7" s="166" t="s">
        <v>8</v>
      </c>
      <c r="E7" s="168" t="s">
        <v>63</v>
      </c>
      <c r="F7" s="169"/>
      <c r="G7" s="169"/>
      <c r="H7" s="170"/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64</v>
      </c>
      <c r="N7" s="166" t="s">
        <v>15</v>
      </c>
      <c r="O7" s="166" t="s">
        <v>16</v>
      </c>
      <c r="P7" s="166" t="s">
        <v>17</v>
      </c>
      <c r="Q7" s="166" t="s">
        <v>18</v>
      </c>
      <c r="R7" s="175"/>
      <c r="S7" s="166" t="s">
        <v>19</v>
      </c>
      <c r="T7" s="175"/>
    </row>
    <row r="8" spans="1:154" ht="46.5" customHeight="1">
      <c r="A8" s="226"/>
      <c r="B8" s="167"/>
      <c r="C8" s="167"/>
      <c r="D8" s="167"/>
      <c r="E8" s="166" t="s">
        <v>20</v>
      </c>
      <c r="F8" s="171"/>
      <c r="G8" s="166" t="s">
        <v>21</v>
      </c>
      <c r="H8" s="171"/>
      <c r="I8" s="167"/>
      <c r="J8" s="167"/>
      <c r="K8" s="167"/>
      <c r="L8" s="167"/>
      <c r="M8" s="167"/>
      <c r="N8" s="167"/>
      <c r="O8" s="167"/>
      <c r="P8" s="167"/>
      <c r="Q8" s="176"/>
      <c r="R8" s="177"/>
      <c r="S8" s="176"/>
      <c r="T8" s="177"/>
    </row>
    <row r="9" spans="1:154" ht="27.95" customHeight="1">
      <c r="A9" s="226"/>
      <c r="B9" s="167"/>
      <c r="C9" s="167"/>
      <c r="D9" s="167"/>
      <c r="E9" s="26" t="s">
        <v>22</v>
      </c>
      <c r="F9" s="26" t="s">
        <v>23</v>
      </c>
      <c r="G9" s="26" t="s">
        <v>24</v>
      </c>
      <c r="H9" s="26" t="s">
        <v>27</v>
      </c>
      <c r="I9" s="167"/>
      <c r="J9" s="167"/>
      <c r="K9" s="167"/>
      <c r="L9" s="167"/>
      <c r="M9" s="167"/>
      <c r="N9" s="167"/>
      <c r="O9" s="167"/>
      <c r="P9" s="167"/>
      <c r="Q9" s="26" t="s">
        <v>26</v>
      </c>
      <c r="R9" s="26" t="s">
        <v>27</v>
      </c>
      <c r="S9" s="26" t="s">
        <v>26</v>
      </c>
      <c r="T9" s="26" t="s">
        <v>27</v>
      </c>
    </row>
    <row r="10" spans="1:154" ht="24.95" customHeight="1">
      <c r="A10" s="13">
        <v>668.85</v>
      </c>
      <c r="B10" s="199">
        <f>A10-A21</f>
        <v>54.399999999999977</v>
      </c>
      <c r="C10" s="24">
        <v>0</v>
      </c>
      <c r="D10" s="202">
        <v>18</v>
      </c>
      <c r="E10" s="27">
        <v>0</v>
      </c>
      <c r="F10" s="27">
        <v>0</v>
      </c>
      <c r="G10" s="27">
        <v>0</v>
      </c>
      <c r="H10" s="211"/>
      <c r="I10" s="223">
        <v>2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24">
        <v>0</v>
      </c>
      <c r="P10" s="24">
        <v>0</v>
      </c>
      <c r="Q10" s="202">
        <f>5*2</f>
        <v>10</v>
      </c>
      <c r="R10" s="204" t="s">
        <v>65</v>
      </c>
      <c r="S10" s="202">
        <f>1*2</f>
        <v>2</v>
      </c>
      <c r="T10" s="204" t="s">
        <v>66</v>
      </c>
    </row>
    <row r="11" spans="1:154" ht="24.95" customHeight="1">
      <c r="A11" s="13">
        <v>666.95</v>
      </c>
      <c r="B11" s="200"/>
      <c r="C11" s="24">
        <v>0</v>
      </c>
      <c r="D11" s="203">
        <f>0*($E$1)</f>
        <v>0</v>
      </c>
      <c r="E11" s="27">
        <v>0</v>
      </c>
      <c r="F11" s="27">
        <v>0</v>
      </c>
      <c r="G11" s="27">
        <v>0</v>
      </c>
      <c r="H11" s="212"/>
      <c r="I11" s="224"/>
      <c r="J11" s="44">
        <v>0</v>
      </c>
      <c r="K11" s="44">
        <v>0</v>
      </c>
      <c r="L11" s="44">
        <v>0</v>
      </c>
      <c r="M11" s="44">
        <v>0</v>
      </c>
      <c r="N11" s="45">
        <v>0</v>
      </c>
      <c r="O11" s="24">
        <v>0</v>
      </c>
      <c r="P11" s="24">
        <v>0</v>
      </c>
      <c r="Q11" s="203">
        <f>0*($E$1)</f>
        <v>0</v>
      </c>
      <c r="R11" s="205"/>
      <c r="S11" s="203"/>
      <c r="T11" s="205"/>
    </row>
    <row r="12" spans="1:154" ht="24.95" customHeight="1">
      <c r="A12" s="13">
        <v>656.5</v>
      </c>
      <c r="B12" s="200"/>
      <c r="C12" s="24">
        <v>0</v>
      </c>
      <c r="D12" s="203"/>
      <c r="E12" s="27">
        <v>0</v>
      </c>
      <c r="F12" s="27">
        <v>0</v>
      </c>
      <c r="G12" s="27">
        <v>0</v>
      </c>
      <c r="H12" s="212"/>
      <c r="I12" s="44">
        <v>0</v>
      </c>
      <c r="J12" s="44">
        <v>0</v>
      </c>
      <c r="K12" s="44">
        <v>0</v>
      </c>
      <c r="L12" s="44">
        <v>1</v>
      </c>
      <c r="M12" s="44">
        <v>0</v>
      </c>
      <c r="N12" s="45">
        <v>0</v>
      </c>
      <c r="O12" s="24">
        <v>0</v>
      </c>
      <c r="P12" s="24">
        <v>0</v>
      </c>
      <c r="Q12" s="203"/>
      <c r="R12" s="205"/>
      <c r="S12" s="203"/>
      <c r="T12" s="205"/>
    </row>
    <row r="13" spans="1:154" ht="24.95" customHeight="1">
      <c r="A13" s="13">
        <v>653.4</v>
      </c>
      <c r="B13" s="200"/>
      <c r="C13" s="24">
        <v>0</v>
      </c>
      <c r="D13" s="203"/>
      <c r="E13" s="27">
        <v>0</v>
      </c>
      <c r="F13" s="27">
        <v>0</v>
      </c>
      <c r="G13" s="27">
        <v>0</v>
      </c>
      <c r="H13" s="212"/>
      <c r="I13" s="44">
        <v>0</v>
      </c>
      <c r="J13" s="44">
        <v>0</v>
      </c>
      <c r="K13" s="44">
        <v>0</v>
      </c>
      <c r="L13" s="44">
        <v>1</v>
      </c>
      <c r="M13" s="44">
        <v>0</v>
      </c>
      <c r="N13" s="45">
        <v>0</v>
      </c>
      <c r="O13" s="24">
        <v>0</v>
      </c>
      <c r="P13" s="24">
        <v>0</v>
      </c>
      <c r="Q13" s="203"/>
      <c r="R13" s="205"/>
      <c r="S13" s="203"/>
      <c r="T13" s="205"/>
    </row>
    <row r="14" spans="1:154" ht="24.95" customHeight="1">
      <c r="A14" s="13">
        <v>636.79999999999995</v>
      </c>
      <c r="B14" s="200"/>
      <c r="C14" s="24">
        <v>0</v>
      </c>
      <c r="D14" s="203"/>
      <c r="E14" s="27">
        <v>0</v>
      </c>
      <c r="F14" s="27">
        <v>0</v>
      </c>
      <c r="G14" s="27">
        <v>0</v>
      </c>
      <c r="H14" s="212"/>
      <c r="I14" s="44">
        <v>0</v>
      </c>
      <c r="J14" s="44">
        <v>0</v>
      </c>
      <c r="K14" s="44">
        <v>0</v>
      </c>
      <c r="L14" s="44">
        <v>1</v>
      </c>
      <c r="M14" s="44">
        <v>0</v>
      </c>
      <c r="N14" s="45">
        <v>0</v>
      </c>
      <c r="O14" s="24">
        <v>0</v>
      </c>
      <c r="P14" s="24">
        <v>0</v>
      </c>
      <c r="Q14" s="203"/>
      <c r="R14" s="205"/>
      <c r="S14" s="203"/>
      <c r="T14" s="205"/>
    </row>
    <row r="15" spans="1:154" ht="24.95" customHeight="1">
      <c r="A15" s="13">
        <v>629.20000000000005</v>
      </c>
      <c r="B15" s="200"/>
      <c r="C15" s="24">
        <v>0</v>
      </c>
      <c r="D15" s="203"/>
      <c r="E15" s="27">
        <v>0</v>
      </c>
      <c r="F15" s="27">
        <v>0</v>
      </c>
      <c r="G15" s="27">
        <v>0</v>
      </c>
      <c r="H15" s="212"/>
      <c r="I15" s="44">
        <v>0</v>
      </c>
      <c r="J15" s="44">
        <v>0</v>
      </c>
      <c r="K15" s="44">
        <v>0</v>
      </c>
      <c r="L15" s="44">
        <v>1</v>
      </c>
      <c r="M15" s="44">
        <v>0</v>
      </c>
      <c r="N15" s="45">
        <v>0</v>
      </c>
      <c r="O15" s="24">
        <v>0</v>
      </c>
      <c r="P15" s="24">
        <v>0</v>
      </c>
      <c r="Q15" s="203"/>
      <c r="R15" s="205"/>
      <c r="S15" s="203"/>
      <c r="T15" s="205"/>
    </row>
    <row r="16" spans="1:154" ht="24.95" customHeight="1">
      <c r="A16" s="13">
        <v>628.29999999999995</v>
      </c>
      <c r="B16" s="200"/>
      <c r="C16" s="24">
        <v>0</v>
      </c>
      <c r="D16" s="203"/>
      <c r="E16" s="27">
        <v>0</v>
      </c>
      <c r="F16" s="27">
        <v>0</v>
      </c>
      <c r="G16" s="27">
        <v>0</v>
      </c>
      <c r="H16" s="212"/>
      <c r="I16" s="44">
        <v>0</v>
      </c>
      <c r="J16" s="44">
        <v>0</v>
      </c>
      <c r="K16" s="44">
        <v>0</v>
      </c>
      <c r="L16" s="44">
        <v>1</v>
      </c>
      <c r="M16" s="44">
        <v>0</v>
      </c>
      <c r="N16" s="45">
        <v>0</v>
      </c>
      <c r="O16" s="24">
        <v>0</v>
      </c>
      <c r="P16" s="24">
        <v>0</v>
      </c>
      <c r="Q16" s="203"/>
      <c r="R16" s="205"/>
      <c r="S16" s="203"/>
      <c r="T16" s="205"/>
    </row>
    <row r="17" spans="1:20" ht="24.95" customHeight="1">
      <c r="A17" s="13">
        <v>627</v>
      </c>
      <c r="B17" s="200"/>
      <c r="C17" s="24">
        <v>0</v>
      </c>
      <c r="D17" s="203"/>
      <c r="E17" s="27">
        <v>0</v>
      </c>
      <c r="F17" s="27">
        <v>0</v>
      </c>
      <c r="G17" s="27">
        <v>0</v>
      </c>
      <c r="H17" s="212"/>
      <c r="I17" s="44">
        <v>0</v>
      </c>
      <c r="J17" s="44">
        <v>0</v>
      </c>
      <c r="K17" s="44">
        <v>0</v>
      </c>
      <c r="L17" s="44">
        <v>1</v>
      </c>
      <c r="M17" s="44">
        <v>0</v>
      </c>
      <c r="N17" s="45">
        <v>0</v>
      </c>
      <c r="O17" s="24">
        <v>0</v>
      </c>
      <c r="P17" s="24">
        <v>0</v>
      </c>
      <c r="Q17" s="203"/>
      <c r="R17" s="205"/>
      <c r="S17" s="203"/>
      <c r="T17" s="205"/>
    </row>
    <row r="18" spans="1:20" ht="24.95" customHeight="1">
      <c r="A18" s="13">
        <v>625</v>
      </c>
      <c r="B18" s="200"/>
      <c r="C18" s="24">
        <v>0</v>
      </c>
      <c r="D18" s="203"/>
      <c r="E18" s="27">
        <v>0</v>
      </c>
      <c r="F18" s="27">
        <v>0</v>
      </c>
      <c r="G18" s="27">
        <v>0</v>
      </c>
      <c r="H18" s="212"/>
      <c r="I18" s="44">
        <v>0</v>
      </c>
      <c r="J18" s="44">
        <v>0</v>
      </c>
      <c r="K18" s="44">
        <v>0</v>
      </c>
      <c r="L18" s="44">
        <v>0</v>
      </c>
      <c r="M18" s="45">
        <v>1</v>
      </c>
      <c r="N18" s="45">
        <v>0</v>
      </c>
      <c r="O18" s="24">
        <v>0</v>
      </c>
      <c r="P18" s="24">
        <v>0</v>
      </c>
      <c r="Q18" s="203"/>
      <c r="R18" s="205"/>
      <c r="S18" s="203"/>
      <c r="T18" s="205"/>
    </row>
    <row r="19" spans="1:20" ht="24.95" customHeight="1">
      <c r="A19" s="13">
        <v>621.6</v>
      </c>
      <c r="B19" s="200"/>
      <c r="C19" s="24">
        <v>0</v>
      </c>
      <c r="D19" s="203"/>
      <c r="E19" s="27">
        <v>0</v>
      </c>
      <c r="F19" s="27">
        <v>0</v>
      </c>
      <c r="G19" s="27">
        <v>0</v>
      </c>
      <c r="H19" s="212"/>
      <c r="I19" s="44">
        <v>0</v>
      </c>
      <c r="J19" s="44">
        <v>0</v>
      </c>
      <c r="K19" s="44">
        <v>0</v>
      </c>
      <c r="L19" s="44">
        <v>1</v>
      </c>
      <c r="M19" s="44">
        <v>0</v>
      </c>
      <c r="N19" s="45">
        <v>0</v>
      </c>
      <c r="O19" s="24">
        <v>0</v>
      </c>
      <c r="P19" s="24">
        <v>0</v>
      </c>
      <c r="Q19" s="203"/>
      <c r="R19" s="205"/>
      <c r="S19" s="203"/>
      <c r="T19" s="205"/>
    </row>
    <row r="20" spans="1:20" ht="24.95" customHeight="1">
      <c r="A20" s="13">
        <v>614.5</v>
      </c>
      <c r="B20" s="200"/>
      <c r="C20" s="24">
        <v>0</v>
      </c>
      <c r="D20" s="203"/>
      <c r="E20" s="27">
        <v>0</v>
      </c>
      <c r="F20" s="27">
        <v>0</v>
      </c>
      <c r="G20" s="27">
        <v>0</v>
      </c>
      <c r="H20" s="212"/>
      <c r="I20" s="44">
        <v>0</v>
      </c>
      <c r="J20" s="44">
        <v>0</v>
      </c>
      <c r="K20" s="44">
        <v>0</v>
      </c>
      <c r="L20" s="44">
        <v>0</v>
      </c>
      <c r="M20" s="45">
        <v>1</v>
      </c>
      <c r="N20" s="45">
        <v>0</v>
      </c>
      <c r="O20" s="24">
        <v>0</v>
      </c>
      <c r="P20" s="24">
        <v>0</v>
      </c>
      <c r="Q20" s="203"/>
      <c r="R20" s="205"/>
      <c r="S20" s="203"/>
      <c r="T20" s="205"/>
    </row>
    <row r="21" spans="1:20" ht="24.95" customHeight="1">
      <c r="A21" s="13">
        <v>614.45000000000005</v>
      </c>
      <c r="B21" s="201"/>
      <c r="C21" s="24">
        <v>0</v>
      </c>
      <c r="D21" s="207">
        <f>0*($E$1)</f>
        <v>0</v>
      </c>
      <c r="E21" s="27">
        <v>0</v>
      </c>
      <c r="F21" s="27">
        <v>0</v>
      </c>
      <c r="G21" s="27">
        <v>0</v>
      </c>
      <c r="H21" s="213"/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5">
        <v>0</v>
      </c>
      <c r="O21" s="24">
        <v>0</v>
      </c>
      <c r="P21" s="24">
        <v>0</v>
      </c>
      <c r="Q21" s="207">
        <f>0*($E$1)</f>
        <v>0</v>
      </c>
      <c r="R21" s="206"/>
      <c r="S21" s="203"/>
      <c r="T21" s="205"/>
    </row>
    <row r="22" spans="1:20" s="8" customFormat="1" ht="25.15" customHeight="1">
      <c r="A22" s="25" t="s">
        <v>67</v>
      </c>
      <c r="B22" s="15">
        <f>SUM(B10:B21)</f>
        <v>54.399999999999977</v>
      </c>
      <c r="C22" s="15">
        <f>SUM(C10:C21)</f>
        <v>0</v>
      </c>
      <c r="D22" s="41">
        <f>SUM(D10:D21)</f>
        <v>18</v>
      </c>
      <c r="E22" s="15">
        <f>SUM(E10:E21)</f>
        <v>0</v>
      </c>
      <c r="F22" s="15">
        <f>SUM(F10:F21)</f>
        <v>0</v>
      </c>
      <c r="G22" s="41">
        <f t="shared" ref="G22:S22" si="0">SUM(G10:G21)</f>
        <v>0</v>
      </c>
      <c r="H22" s="41">
        <f t="shared" si="0"/>
        <v>0</v>
      </c>
      <c r="I22" s="41">
        <f t="shared" si="0"/>
        <v>2</v>
      </c>
      <c r="J22" s="41">
        <f t="shared" si="0"/>
        <v>0</v>
      </c>
      <c r="K22" s="41">
        <f t="shared" si="0"/>
        <v>0</v>
      </c>
      <c r="L22" s="41">
        <f>SUM(L10:L21)</f>
        <v>7</v>
      </c>
      <c r="M22" s="41">
        <f t="shared" si="0"/>
        <v>2</v>
      </c>
      <c r="N22" s="41">
        <f t="shared" si="0"/>
        <v>0</v>
      </c>
      <c r="O22" s="41">
        <f t="shared" si="0"/>
        <v>0</v>
      </c>
      <c r="P22" s="41">
        <f>SUM(P10:P21)</f>
        <v>0</v>
      </c>
      <c r="Q22" s="41">
        <f t="shared" si="0"/>
        <v>10</v>
      </c>
      <c r="R22" s="41"/>
      <c r="S22" s="41">
        <f t="shared" si="0"/>
        <v>2</v>
      </c>
      <c r="T22" s="206"/>
    </row>
    <row r="23" spans="1:20" ht="24.95" customHeight="1">
      <c r="A23" s="13">
        <v>614.45000000000005</v>
      </c>
      <c r="B23" s="199">
        <f>A23-A34</f>
        <v>39.900000000000091</v>
      </c>
      <c r="C23" s="24">
        <v>0</v>
      </c>
      <c r="D23" s="208">
        <v>13</v>
      </c>
      <c r="E23" s="24">
        <v>0</v>
      </c>
      <c r="F23" s="27">
        <v>0</v>
      </c>
      <c r="G23" s="27">
        <v>0</v>
      </c>
      <c r="H23" s="217"/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24">
        <v>0</v>
      </c>
      <c r="P23" s="24">
        <v>0</v>
      </c>
      <c r="Q23" s="208">
        <f>4*2</f>
        <v>8</v>
      </c>
      <c r="R23" s="204" t="s">
        <v>65</v>
      </c>
      <c r="S23" s="202">
        <f>1*2</f>
        <v>2</v>
      </c>
      <c r="T23" s="204" t="s">
        <v>66</v>
      </c>
    </row>
    <row r="24" spans="1:20" ht="24.95" customHeight="1">
      <c r="A24" s="13">
        <v>614.5</v>
      </c>
      <c r="B24" s="200"/>
      <c r="C24" s="24">
        <v>0</v>
      </c>
      <c r="D24" s="209">
        <f>0*($E$1)</f>
        <v>0</v>
      </c>
      <c r="E24" s="24">
        <v>0</v>
      </c>
      <c r="F24" s="27">
        <v>0</v>
      </c>
      <c r="G24" s="27">
        <v>0</v>
      </c>
      <c r="H24" s="218"/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24">
        <v>0</v>
      </c>
      <c r="P24" s="24">
        <v>0</v>
      </c>
      <c r="Q24" s="209">
        <f>0*($E$1)</f>
        <v>0</v>
      </c>
      <c r="R24" s="205"/>
      <c r="S24" s="203"/>
      <c r="T24" s="205"/>
    </row>
    <row r="25" spans="1:20" ht="24.95" customHeight="1">
      <c r="A25" s="13">
        <v>598.20000000000005</v>
      </c>
      <c r="B25" s="200"/>
      <c r="C25" s="24">
        <v>0</v>
      </c>
      <c r="D25" s="209"/>
      <c r="E25" s="24">
        <v>0</v>
      </c>
      <c r="F25" s="27">
        <v>0</v>
      </c>
      <c r="G25" s="27">
        <v>0</v>
      </c>
      <c r="H25" s="218"/>
      <c r="I25" s="44">
        <v>0</v>
      </c>
      <c r="J25" s="44">
        <v>0</v>
      </c>
      <c r="K25" s="44">
        <v>0</v>
      </c>
      <c r="L25" s="44">
        <v>1</v>
      </c>
      <c r="M25" s="44">
        <v>0</v>
      </c>
      <c r="N25" s="44">
        <v>0</v>
      </c>
      <c r="O25" s="24">
        <v>0</v>
      </c>
      <c r="P25" s="24">
        <v>0</v>
      </c>
      <c r="Q25" s="209"/>
      <c r="R25" s="205"/>
      <c r="S25" s="203"/>
      <c r="T25" s="205"/>
    </row>
    <row r="26" spans="1:20" ht="24.95" customHeight="1">
      <c r="A26" s="13">
        <v>590</v>
      </c>
      <c r="B26" s="200"/>
      <c r="C26" s="24">
        <v>0</v>
      </c>
      <c r="D26" s="209"/>
      <c r="E26" s="24">
        <v>0</v>
      </c>
      <c r="F26" s="27">
        <v>0</v>
      </c>
      <c r="G26" s="27">
        <v>0</v>
      </c>
      <c r="H26" s="218"/>
      <c r="I26" s="44">
        <v>0</v>
      </c>
      <c r="J26" s="44">
        <v>0</v>
      </c>
      <c r="K26" s="44">
        <v>0</v>
      </c>
      <c r="L26" s="44">
        <v>1</v>
      </c>
      <c r="M26" s="44">
        <v>0</v>
      </c>
      <c r="N26" s="44">
        <v>0</v>
      </c>
      <c r="O26" s="24">
        <v>0</v>
      </c>
      <c r="P26" s="24">
        <v>0</v>
      </c>
      <c r="Q26" s="209"/>
      <c r="R26" s="205"/>
      <c r="S26" s="203"/>
      <c r="T26" s="205"/>
    </row>
    <row r="27" spans="1:20" ht="24.95" customHeight="1">
      <c r="A27" s="13">
        <v>580</v>
      </c>
      <c r="B27" s="200"/>
      <c r="C27" s="24">
        <v>0</v>
      </c>
      <c r="D27" s="209"/>
      <c r="E27" s="24">
        <v>0</v>
      </c>
      <c r="F27" s="27">
        <v>0</v>
      </c>
      <c r="G27" s="27">
        <v>0</v>
      </c>
      <c r="H27" s="218"/>
      <c r="I27" s="44">
        <v>0</v>
      </c>
      <c r="J27" s="44">
        <v>0</v>
      </c>
      <c r="K27" s="44">
        <v>0</v>
      </c>
      <c r="L27" s="44">
        <v>0</v>
      </c>
      <c r="M27" s="44">
        <v>1</v>
      </c>
      <c r="N27" s="44">
        <v>0</v>
      </c>
      <c r="O27" s="24">
        <v>0</v>
      </c>
      <c r="P27" s="24">
        <v>0</v>
      </c>
      <c r="Q27" s="209"/>
      <c r="R27" s="205"/>
      <c r="S27" s="203"/>
      <c r="T27" s="205"/>
    </row>
    <row r="28" spans="1:20" ht="24.95" customHeight="1">
      <c r="A28" s="13">
        <v>578.70000000000005</v>
      </c>
      <c r="B28" s="200"/>
      <c r="C28" s="24">
        <v>0</v>
      </c>
      <c r="D28" s="209"/>
      <c r="E28" s="24">
        <v>0</v>
      </c>
      <c r="F28" s="27">
        <v>0</v>
      </c>
      <c r="G28" s="27">
        <v>0</v>
      </c>
      <c r="H28" s="218"/>
      <c r="I28" s="44">
        <v>0</v>
      </c>
      <c r="J28" s="44">
        <v>0</v>
      </c>
      <c r="K28" s="44">
        <v>0</v>
      </c>
      <c r="L28" s="44">
        <v>1</v>
      </c>
      <c r="M28" s="44">
        <v>0</v>
      </c>
      <c r="N28" s="44">
        <v>0</v>
      </c>
      <c r="O28" s="24">
        <v>0</v>
      </c>
      <c r="P28" s="24">
        <v>0</v>
      </c>
      <c r="Q28" s="209"/>
      <c r="R28" s="205"/>
      <c r="S28" s="203"/>
      <c r="T28" s="205"/>
    </row>
    <row r="29" spans="1:20" ht="24.95" customHeight="1">
      <c r="A29" s="13">
        <v>577</v>
      </c>
      <c r="B29" s="200"/>
      <c r="C29" s="24">
        <v>0</v>
      </c>
      <c r="D29" s="209"/>
      <c r="E29" s="24">
        <v>0</v>
      </c>
      <c r="F29" s="27">
        <v>0</v>
      </c>
      <c r="G29" s="27">
        <v>0</v>
      </c>
      <c r="H29" s="218"/>
      <c r="I29" s="44">
        <v>0</v>
      </c>
      <c r="J29" s="44">
        <v>0</v>
      </c>
      <c r="K29" s="44">
        <v>0</v>
      </c>
      <c r="L29" s="44">
        <v>1</v>
      </c>
      <c r="M29" s="44">
        <v>0</v>
      </c>
      <c r="N29" s="44">
        <v>0</v>
      </c>
      <c r="O29" s="24">
        <v>0</v>
      </c>
      <c r="P29" s="24">
        <v>0</v>
      </c>
      <c r="Q29" s="209"/>
      <c r="R29" s="205"/>
      <c r="S29" s="203"/>
      <c r="T29" s="205"/>
    </row>
    <row r="30" spans="1:20" ht="24.95" customHeight="1">
      <c r="A30" s="13">
        <v>576</v>
      </c>
      <c r="B30" s="200"/>
      <c r="C30" s="24">
        <v>0</v>
      </c>
      <c r="D30" s="209"/>
      <c r="E30" s="24">
        <v>0</v>
      </c>
      <c r="F30" s="27">
        <v>0</v>
      </c>
      <c r="G30" s="27">
        <v>0</v>
      </c>
      <c r="H30" s="218"/>
      <c r="I30" s="44">
        <v>0</v>
      </c>
      <c r="J30" s="44">
        <v>0</v>
      </c>
      <c r="K30" s="44">
        <v>0</v>
      </c>
      <c r="L30" s="44">
        <v>1</v>
      </c>
      <c r="M30" s="44">
        <v>0</v>
      </c>
      <c r="N30" s="44">
        <v>0</v>
      </c>
      <c r="O30" s="24">
        <v>0</v>
      </c>
      <c r="P30" s="24">
        <v>0</v>
      </c>
      <c r="Q30" s="209"/>
      <c r="R30" s="205"/>
      <c r="S30" s="203"/>
      <c r="T30" s="205"/>
    </row>
    <row r="31" spans="1:20" ht="24.95" customHeight="1">
      <c r="A31" s="13">
        <v>576.6</v>
      </c>
      <c r="B31" s="200"/>
      <c r="C31" s="24">
        <v>0</v>
      </c>
      <c r="D31" s="209"/>
      <c r="E31" s="24">
        <v>0</v>
      </c>
      <c r="F31" s="27">
        <v>0</v>
      </c>
      <c r="G31" s="27">
        <v>0</v>
      </c>
      <c r="H31" s="218"/>
      <c r="I31" s="223">
        <v>3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24">
        <v>0</v>
      </c>
      <c r="P31" s="24">
        <v>0</v>
      </c>
      <c r="Q31" s="209"/>
      <c r="R31" s="205"/>
      <c r="S31" s="203"/>
      <c r="T31" s="205"/>
    </row>
    <row r="32" spans="1:20" ht="24.95" customHeight="1">
      <c r="A32" s="13">
        <v>575.04999999999995</v>
      </c>
      <c r="B32" s="200"/>
      <c r="C32" s="199">
        <f>A32-A33</f>
        <v>0.29999999999995453</v>
      </c>
      <c r="D32" s="209"/>
      <c r="E32" s="24">
        <v>0</v>
      </c>
      <c r="F32" s="27">
        <v>0</v>
      </c>
      <c r="G32" s="27">
        <v>0</v>
      </c>
      <c r="H32" s="218"/>
      <c r="I32" s="224"/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24">
        <v>0</v>
      </c>
      <c r="P32" s="24">
        <v>0</v>
      </c>
      <c r="Q32" s="209"/>
      <c r="R32" s="205"/>
      <c r="S32" s="203"/>
      <c r="T32" s="205"/>
    </row>
    <row r="33" spans="1:20" ht="24.95" customHeight="1">
      <c r="A33" s="13">
        <v>574.75</v>
      </c>
      <c r="B33" s="200"/>
      <c r="C33" s="201"/>
      <c r="D33" s="209"/>
      <c r="E33" s="24">
        <v>0</v>
      </c>
      <c r="F33" s="27">
        <v>0</v>
      </c>
      <c r="G33" s="27">
        <v>0</v>
      </c>
      <c r="H33" s="218"/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24">
        <v>0</v>
      </c>
      <c r="P33" s="24">
        <v>0</v>
      </c>
      <c r="Q33" s="209"/>
      <c r="R33" s="205"/>
      <c r="S33" s="203"/>
      <c r="T33" s="205"/>
    </row>
    <row r="34" spans="1:20" ht="24.95" customHeight="1">
      <c r="A34" s="13">
        <v>574.54999999999995</v>
      </c>
      <c r="B34" s="201"/>
      <c r="C34" s="24">
        <v>0</v>
      </c>
      <c r="D34" s="210">
        <f>0*($E$1)</f>
        <v>0</v>
      </c>
      <c r="E34" s="24">
        <v>0</v>
      </c>
      <c r="F34" s="27">
        <v>0</v>
      </c>
      <c r="G34" s="27">
        <v>0</v>
      </c>
      <c r="H34" s="219"/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24">
        <v>0</v>
      </c>
      <c r="P34" s="24">
        <v>0</v>
      </c>
      <c r="Q34" s="210">
        <f>0*($E$1)</f>
        <v>0</v>
      </c>
      <c r="R34" s="206"/>
      <c r="S34" s="203"/>
      <c r="T34" s="205"/>
    </row>
    <row r="35" spans="1:20" s="8" customFormat="1" ht="25.15" customHeight="1">
      <c r="A35" s="25" t="s">
        <v>68</v>
      </c>
      <c r="B35" s="15">
        <f t="shared" ref="B35:G35" si="1">SUM(B23:B34)</f>
        <v>39.900000000000091</v>
      </c>
      <c r="C35" s="15">
        <f t="shared" si="1"/>
        <v>0.29999999999995453</v>
      </c>
      <c r="D35" s="41">
        <f t="shared" si="1"/>
        <v>13</v>
      </c>
      <c r="E35" s="15">
        <f t="shared" si="1"/>
        <v>0</v>
      </c>
      <c r="F35" s="15">
        <f t="shared" si="1"/>
        <v>0</v>
      </c>
      <c r="G35" s="15">
        <f t="shared" si="1"/>
        <v>0</v>
      </c>
      <c r="H35" s="15"/>
      <c r="I35" s="41">
        <f t="shared" ref="I35:S35" si="2">SUM(I23:I34)</f>
        <v>3</v>
      </c>
      <c r="J35" s="41">
        <f t="shared" si="2"/>
        <v>0</v>
      </c>
      <c r="K35" s="41">
        <f t="shared" si="2"/>
        <v>0</v>
      </c>
      <c r="L35" s="41">
        <f t="shared" si="2"/>
        <v>5</v>
      </c>
      <c r="M35" s="41">
        <f t="shared" si="2"/>
        <v>1</v>
      </c>
      <c r="N35" s="41">
        <f t="shared" si="2"/>
        <v>0</v>
      </c>
      <c r="O35" s="15">
        <f t="shared" si="2"/>
        <v>0</v>
      </c>
      <c r="P35" s="15">
        <f t="shared" si="2"/>
        <v>0</v>
      </c>
      <c r="Q35" s="41">
        <f t="shared" si="2"/>
        <v>8</v>
      </c>
      <c r="R35" s="15"/>
      <c r="S35" s="41">
        <f t="shared" si="2"/>
        <v>2</v>
      </c>
      <c r="T35" s="206"/>
    </row>
    <row r="36" spans="1:20" ht="24.95" customHeight="1">
      <c r="A36" s="13">
        <v>574.54999999999995</v>
      </c>
      <c r="B36" s="27">
        <v>0</v>
      </c>
      <c r="C36" s="27">
        <v>0</v>
      </c>
      <c r="D36" s="208">
        <v>21</v>
      </c>
      <c r="E36" s="199">
        <v>16.450000000000387</v>
      </c>
      <c r="F36" s="199">
        <v>14.249999999999886</v>
      </c>
      <c r="G36" s="27">
        <v>0</v>
      </c>
      <c r="H36" s="214" t="s">
        <v>69</v>
      </c>
      <c r="I36" s="45">
        <v>0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27">
        <v>0</v>
      </c>
      <c r="P36" s="27">
        <v>0</v>
      </c>
      <c r="Q36" s="208">
        <f>6*2</f>
        <v>12</v>
      </c>
      <c r="R36" s="204" t="s">
        <v>29</v>
      </c>
      <c r="S36" s="202">
        <f>1*2</f>
        <v>2</v>
      </c>
      <c r="T36" s="204" t="s">
        <v>66</v>
      </c>
    </row>
    <row r="37" spans="1:20" ht="24.95" customHeight="1">
      <c r="A37" s="13">
        <v>574.5</v>
      </c>
      <c r="B37" s="27">
        <v>0</v>
      </c>
      <c r="C37" s="27">
        <v>0</v>
      </c>
      <c r="D37" s="209">
        <f>0*($E$1)</f>
        <v>0</v>
      </c>
      <c r="E37" s="200"/>
      <c r="F37" s="200"/>
      <c r="G37" s="27">
        <v>0</v>
      </c>
      <c r="H37" s="215"/>
      <c r="I37" s="45">
        <v>0</v>
      </c>
      <c r="J37" s="45">
        <v>0</v>
      </c>
      <c r="K37" s="45">
        <v>0</v>
      </c>
      <c r="L37" s="45">
        <v>1</v>
      </c>
      <c r="M37" s="45">
        <v>0</v>
      </c>
      <c r="N37" s="45">
        <v>0</v>
      </c>
      <c r="O37" s="27">
        <v>0</v>
      </c>
      <c r="P37" s="27">
        <v>0</v>
      </c>
      <c r="Q37" s="209">
        <f t="shared" ref="Q37:Q45" si="3">0*($E$1)</f>
        <v>0</v>
      </c>
      <c r="R37" s="205"/>
      <c r="S37" s="203"/>
      <c r="T37" s="205"/>
    </row>
    <row r="38" spans="1:20" ht="24.95" customHeight="1">
      <c r="A38" s="13">
        <v>552.79999999999995</v>
      </c>
      <c r="B38" s="27">
        <v>0</v>
      </c>
      <c r="C38" s="27">
        <v>0</v>
      </c>
      <c r="D38" s="209">
        <f>0*($E$1)</f>
        <v>0</v>
      </c>
      <c r="E38" s="200"/>
      <c r="F38" s="200"/>
      <c r="G38" s="27">
        <v>0</v>
      </c>
      <c r="H38" s="215"/>
      <c r="I38" s="45">
        <v>0</v>
      </c>
      <c r="J38" s="45">
        <v>0</v>
      </c>
      <c r="K38" s="45">
        <v>0</v>
      </c>
      <c r="L38" s="45">
        <v>1</v>
      </c>
      <c r="M38" s="45">
        <v>0</v>
      </c>
      <c r="N38" s="45">
        <v>0</v>
      </c>
      <c r="O38" s="27">
        <v>0</v>
      </c>
      <c r="P38" s="27">
        <v>0</v>
      </c>
      <c r="Q38" s="209">
        <f t="shared" si="3"/>
        <v>0</v>
      </c>
      <c r="R38" s="205"/>
      <c r="S38" s="203"/>
      <c r="T38" s="205"/>
    </row>
    <row r="39" spans="1:20" ht="24.95" customHeight="1">
      <c r="A39" s="13">
        <v>540.79999999999995</v>
      </c>
      <c r="B39" s="27">
        <v>0</v>
      </c>
      <c r="C39" s="27">
        <v>0</v>
      </c>
      <c r="D39" s="209"/>
      <c r="E39" s="200"/>
      <c r="F39" s="200"/>
      <c r="G39" s="27">
        <v>0</v>
      </c>
      <c r="H39" s="215"/>
      <c r="I39" s="223">
        <v>2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27">
        <v>0</v>
      </c>
      <c r="P39" s="27">
        <v>0</v>
      </c>
      <c r="Q39" s="209"/>
      <c r="R39" s="205"/>
      <c r="S39" s="203"/>
      <c r="T39" s="205"/>
    </row>
    <row r="40" spans="1:20" ht="24.95" customHeight="1">
      <c r="A40" s="13">
        <v>539.70000000000005</v>
      </c>
      <c r="B40" s="27">
        <v>0</v>
      </c>
      <c r="C40" s="27">
        <v>0</v>
      </c>
      <c r="D40" s="209">
        <f t="shared" ref="D40:D45" si="4">0*($E$1)</f>
        <v>0</v>
      </c>
      <c r="E40" s="200"/>
      <c r="F40" s="200"/>
      <c r="G40" s="27">
        <v>0</v>
      </c>
      <c r="H40" s="215"/>
      <c r="I40" s="224"/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27">
        <v>0</v>
      </c>
      <c r="P40" s="27">
        <v>0</v>
      </c>
      <c r="Q40" s="209">
        <f t="shared" si="3"/>
        <v>0</v>
      </c>
      <c r="R40" s="205"/>
      <c r="S40" s="203"/>
      <c r="T40" s="205"/>
    </row>
    <row r="41" spans="1:20" ht="24.95" customHeight="1">
      <c r="A41" s="13">
        <v>525</v>
      </c>
      <c r="B41" s="27">
        <v>0</v>
      </c>
      <c r="C41" s="27">
        <v>0</v>
      </c>
      <c r="D41" s="209"/>
      <c r="E41" s="200"/>
      <c r="F41" s="200"/>
      <c r="G41" s="27">
        <v>0</v>
      </c>
      <c r="H41" s="215"/>
      <c r="I41" s="27">
        <v>0</v>
      </c>
      <c r="J41" s="45">
        <v>0</v>
      </c>
      <c r="K41" s="45">
        <v>0</v>
      </c>
      <c r="L41" s="45">
        <v>1</v>
      </c>
      <c r="M41" s="45">
        <v>0</v>
      </c>
      <c r="N41" s="45">
        <v>0</v>
      </c>
      <c r="O41" s="27">
        <v>0</v>
      </c>
      <c r="P41" s="27">
        <v>0</v>
      </c>
      <c r="Q41" s="209"/>
      <c r="R41" s="205"/>
      <c r="S41" s="203"/>
      <c r="T41" s="205"/>
    </row>
    <row r="42" spans="1:20" ht="24.95" customHeight="1">
      <c r="A42" s="13">
        <v>512.29999999999995</v>
      </c>
      <c r="B42" s="27">
        <v>0</v>
      </c>
      <c r="C42" s="199">
        <f>A42-A43</f>
        <v>0.69999999999993179</v>
      </c>
      <c r="D42" s="209">
        <f t="shared" si="4"/>
        <v>0</v>
      </c>
      <c r="E42" s="200"/>
      <c r="F42" s="200"/>
      <c r="G42" s="27">
        <v>0</v>
      </c>
      <c r="H42" s="215"/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27">
        <v>0</v>
      </c>
      <c r="P42" s="27">
        <v>0</v>
      </c>
      <c r="Q42" s="209">
        <f t="shared" si="3"/>
        <v>0</v>
      </c>
      <c r="R42" s="205"/>
      <c r="S42" s="203"/>
      <c r="T42" s="205"/>
    </row>
    <row r="43" spans="1:20" ht="24.95" customHeight="1">
      <c r="A43" s="13">
        <v>511.6</v>
      </c>
      <c r="B43" s="27">
        <v>0</v>
      </c>
      <c r="C43" s="201"/>
      <c r="D43" s="209"/>
      <c r="E43" s="200"/>
      <c r="F43" s="200"/>
      <c r="G43" s="27">
        <v>0</v>
      </c>
      <c r="H43" s="215"/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27">
        <v>0</v>
      </c>
      <c r="P43" s="27">
        <v>0</v>
      </c>
      <c r="Q43" s="209"/>
      <c r="R43" s="205"/>
      <c r="S43" s="203"/>
      <c r="T43" s="205"/>
    </row>
    <row r="44" spans="1:20" ht="24.95" customHeight="1">
      <c r="A44" s="13">
        <v>511.65</v>
      </c>
      <c r="B44" s="27">
        <v>0</v>
      </c>
      <c r="C44" s="199">
        <f>A44-A45</f>
        <v>0.14999999999997726</v>
      </c>
      <c r="D44" s="209"/>
      <c r="E44" s="200"/>
      <c r="F44" s="200"/>
      <c r="G44" s="27">
        <v>0</v>
      </c>
      <c r="H44" s="215"/>
      <c r="I44" s="45">
        <v>0</v>
      </c>
      <c r="J44" s="45">
        <v>0</v>
      </c>
      <c r="K44" s="45">
        <v>0</v>
      </c>
      <c r="L44" s="45">
        <v>0</v>
      </c>
      <c r="M44" s="45">
        <v>0</v>
      </c>
      <c r="N44" s="45">
        <v>0</v>
      </c>
      <c r="O44" s="27">
        <v>0</v>
      </c>
      <c r="P44" s="27">
        <v>0</v>
      </c>
      <c r="Q44" s="209"/>
      <c r="R44" s="205"/>
      <c r="S44" s="203"/>
      <c r="T44" s="205"/>
    </row>
    <row r="45" spans="1:20" ht="24.95" customHeight="1">
      <c r="A45" s="13">
        <v>511.5</v>
      </c>
      <c r="B45" s="27">
        <v>0</v>
      </c>
      <c r="C45" s="201"/>
      <c r="D45" s="210">
        <f t="shared" si="4"/>
        <v>0</v>
      </c>
      <c r="E45" s="201"/>
      <c r="F45" s="201"/>
      <c r="G45" s="27">
        <v>0</v>
      </c>
      <c r="H45" s="216"/>
      <c r="I45" s="45">
        <v>0</v>
      </c>
      <c r="J45" s="45">
        <v>0</v>
      </c>
      <c r="K45" s="45">
        <v>0</v>
      </c>
      <c r="L45" s="45">
        <v>1</v>
      </c>
      <c r="M45" s="45">
        <v>0</v>
      </c>
      <c r="N45" s="45">
        <v>0</v>
      </c>
      <c r="O45" s="27">
        <v>0</v>
      </c>
      <c r="P45" s="27">
        <v>0</v>
      </c>
      <c r="Q45" s="210">
        <f t="shared" si="3"/>
        <v>0</v>
      </c>
      <c r="R45" s="206"/>
      <c r="S45" s="203"/>
      <c r="T45" s="205"/>
    </row>
    <row r="46" spans="1:20" s="8" customFormat="1" ht="25.15" customHeight="1">
      <c r="A46" s="25" t="s">
        <v>70</v>
      </c>
      <c r="B46" s="15">
        <f t="shared" ref="B46:G46" si="5">SUM(B36:B45)</f>
        <v>0</v>
      </c>
      <c r="C46" s="15">
        <f t="shared" si="5"/>
        <v>0.84999999999990905</v>
      </c>
      <c r="D46" s="41">
        <f t="shared" si="5"/>
        <v>21</v>
      </c>
      <c r="E46" s="15">
        <f t="shared" si="5"/>
        <v>16.450000000000387</v>
      </c>
      <c r="F46" s="15">
        <f>SUM(F36:F45)</f>
        <v>14.249999999999886</v>
      </c>
      <c r="G46" s="15">
        <f t="shared" si="5"/>
        <v>0</v>
      </c>
      <c r="H46" s="15"/>
      <c r="I46" s="41">
        <f t="shared" ref="I46:S46" si="6">SUM(I36:I45)</f>
        <v>2</v>
      </c>
      <c r="J46" s="41">
        <f t="shared" si="6"/>
        <v>0</v>
      </c>
      <c r="K46" s="41">
        <f t="shared" si="6"/>
        <v>0</v>
      </c>
      <c r="L46" s="41">
        <f t="shared" si="6"/>
        <v>4</v>
      </c>
      <c r="M46" s="41">
        <f t="shared" si="6"/>
        <v>0</v>
      </c>
      <c r="N46" s="41">
        <f t="shared" si="6"/>
        <v>0</v>
      </c>
      <c r="O46" s="15">
        <f t="shared" si="6"/>
        <v>0</v>
      </c>
      <c r="P46" s="15">
        <f>SUM(P36:P45)</f>
        <v>0</v>
      </c>
      <c r="Q46" s="41">
        <f t="shared" si="6"/>
        <v>12</v>
      </c>
      <c r="R46" s="15"/>
      <c r="S46" s="41">
        <f t="shared" si="6"/>
        <v>2</v>
      </c>
      <c r="T46" s="206"/>
    </row>
    <row r="47" spans="1:20" ht="24.95" customHeight="1">
      <c r="A47" s="13">
        <v>511.5</v>
      </c>
      <c r="B47" s="27">
        <v>0</v>
      </c>
      <c r="C47" s="199">
        <f>A47-A48</f>
        <v>0.44999999999998863</v>
      </c>
      <c r="D47" s="208">
        <v>18</v>
      </c>
      <c r="E47" s="199">
        <v>13.999999999999977</v>
      </c>
      <c r="F47" s="199">
        <v>13.100000000000136</v>
      </c>
      <c r="G47" s="27">
        <v>0</v>
      </c>
      <c r="H47" s="214" t="s">
        <v>69</v>
      </c>
      <c r="I47" s="45">
        <v>0</v>
      </c>
      <c r="J47" s="44">
        <v>0</v>
      </c>
      <c r="K47" s="44">
        <v>0</v>
      </c>
      <c r="L47" s="45">
        <v>0</v>
      </c>
      <c r="M47" s="45">
        <v>0</v>
      </c>
      <c r="N47" s="45">
        <v>0</v>
      </c>
      <c r="O47" s="27">
        <v>0</v>
      </c>
      <c r="P47" s="27">
        <v>0</v>
      </c>
      <c r="Q47" s="208">
        <f>5*2</f>
        <v>10</v>
      </c>
      <c r="R47" s="204" t="s">
        <v>65</v>
      </c>
      <c r="S47" s="202">
        <f>1*2</f>
        <v>2</v>
      </c>
      <c r="T47" s="204" t="s">
        <v>66</v>
      </c>
    </row>
    <row r="48" spans="1:20" ht="24.95" customHeight="1">
      <c r="A48" s="13">
        <v>511.05</v>
      </c>
      <c r="B48" s="27">
        <v>0</v>
      </c>
      <c r="C48" s="201"/>
      <c r="D48" s="209"/>
      <c r="E48" s="200"/>
      <c r="F48" s="200"/>
      <c r="G48" s="27">
        <v>0</v>
      </c>
      <c r="H48" s="215"/>
      <c r="I48" s="44">
        <v>0</v>
      </c>
      <c r="J48" s="44">
        <v>0</v>
      </c>
      <c r="K48" s="44">
        <v>0</v>
      </c>
      <c r="L48" s="45">
        <v>0</v>
      </c>
      <c r="M48" s="45">
        <v>0</v>
      </c>
      <c r="N48" s="45">
        <v>0</v>
      </c>
      <c r="O48" s="27">
        <v>0</v>
      </c>
      <c r="P48" s="27">
        <v>0</v>
      </c>
      <c r="Q48" s="209"/>
      <c r="R48" s="205"/>
      <c r="S48" s="203"/>
      <c r="T48" s="205"/>
    </row>
    <row r="49" spans="1:20" ht="24.95" customHeight="1">
      <c r="A49" s="13">
        <v>511</v>
      </c>
      <c r="B49" s="27">
        <v>0</v>
      </c>
      <c r="C49" s="27">
        <v>0</v>
      </c>
      <c r="D49" s="209"/>
      <c r="E49" s="200"/>
      <c r="F49" s="200"/>
      <c r="G49" s="27">
        <v>0</v>
      </c>
      <c r="H49" s="215"/>
      <c r="I49" s="223">
        <v>3</v>
      </c>
      <c r="J49" s="44">
        <v>0</v>
      </c>
      <c r="K49" s="44">
        <v>0</v>
      </c>
      <c r="L49" s="45">
        <v>0</v>
      </c>
      <c r="M49" s="45">
        <v>0</v>
      </c>
      <c r="N49" s="45">
        <v>0</v>
      </c>
      <c r="O49" s="27">
        <v>0</v>
      </c>
      <c r="P49" s="27">
        <v>0</v>
      </c>
      <c r="Q49" s="209"/>
      <c r="R49" s="205"/>
      <c r="S49" s="203"/>
      <c r="T49" s="205"/>
    </row>
    <row r="50" spans="1:20" ht="24.95" customHeight="1">
      <c r="A50" s="13">
        <v>510.2</v>
      </c>
      <c r="B50" s="27">
        <v>0</v>
      </c>
      <c r="C50" s="27">
        <v>0</v>
      </c>
      <c r="D50" s="209"/>
      <c r="E50" s="200"/>
      <c r="F50" s="200"/>
      <c r="G50" s="27">
        <v>0</v>
      </c>
      <c r="H50" s="215"/>
      <c r="I50" s="224"/>
      <c r="J50" s="44">
        <v>0</v>
      </c>
      <c r="K50" s="44">
        <v>0</v>
      </c>
      <c r="L50" s="45">
        <v>0</v>
      </c>
      <c r="M50" s="45">
        <v>0</v>
      </c>
      <c r="N50" s="45">
        <v>0</v>
      </c>
      <c r="O50" s="27">
        <v>0</v>
      </c>
      <c r="P50" s="27">
        <v>0</v>
      </c>
      <c r="Q50" s="209"/>
      <c r="R50" s="205"/>
      <c r="S50" s="203"/>
      <c r="T50" s="205"/>
    </row>
    <row r="51" spans="1:20" ht="24.95" customHeight="1">
      <c r="A51" s="13">
        <v>458</v>
      </c>
      <c r="B51" s="27">
        <v>0</v>
      </c>
      <c r="C51" s="27">
        <v>0</v>
      </c>
      <c r="D51" s="210">
        <f>0*($E$1)</f>
        <v>0</v>
      </c>
      <c r="E51" s="201"/>
      <c r="F51" s="201"/>
      <c r="G51" s="27">
        <v>0</v>
      </c>
      <c r="H51" s="216"/>
      <c r="I51" s="45">
        <v>0</v>
      </c>
      <c r="J51" s="44">
        <v>0</v>
      </c>
      <c r="K51" s="44">
        <v>0</v>
      </c>
      <c r="L51" s="45">
        <v>0</v>
      </c>
      <c r="M51" s="45">
        <v>0</v>
      </c>
      <c r="N51" s="45">
        <v>0</v>
      </c>
      <c r="O51" s="27">
        <v>0</v>
      </c>
      <c r="P51" s="27">
        <v>0</v>
      </c>
      <c r="Q51" s="210">
        <f>0*($E$1)</f>
        <v>0</v>
      </c>
      <c r="R51" s="206"/>
      <c r="S51" s="203"/>
      <c r="T51" s="205"/>
    </row>
    <row r="52" spans="1:20" s="8" customFormat="1" ht="25.15" customHeight="1">
      <c r="A52" s="25" t="s">
        <v>71</v>
      </c>
      <c r="B52" s="15">
        <f t="shared" ref="B52:G52" si="7">SUM(B47:B51)</f>
        <v>0</v>
      </c>
      <c r="C52" s="15">
        <f t="shared" si="7"/>
        <v>0.44999999999998863</v>
      </c>
      <c r="D52" s="41">
        <f t="shared" si="7"/>
        <v>18</v>
      </c>
      <c r="E52" s="15">
        <f t="shared" si="7"/>
        <v>13.999999999999977</v>
      </c>
      <c r="F52" s="15">
        <f t="shared" si="7"/>
        <v>13.100000000000136</v>
      </c>
      <c r="G52" s="15">
        <f t="shared" si="7"/>
        <v>0</v>
      </c>
      <c r="H52" s="15"/>
      <c r="I52" s="41">
        <f t="shared" ref="I52:Q52" si="8">SUM(I47:I51)</f>
        <v>3</v>
      </c>
      <c r="J52" s="41">
        <f t="shared" si="8"/>
        <v>0</v>
      </c>
      <c r="K52" s="41">
        <f t="shared" si="8"/>
        <v>0</v>
      </c>
      <c r="L52" s="41">
        <f t="shared" si="8"/>
        <v>0</v>
      </c>
      <c r="M52" s="41">
        <f t="shared" si="8"/>
        <v>0</v>
      </c>
      <c r="N52" s="41">
        <f t="shared" si="8"/>
        <v>0</v>
      </c>
      <c r="O52" s="15">
        <f t="shared" si="8"/>
        <v>0</v>
      </c>
      <c r="P52" s="15">
        <f t="shared" si="8"/>
        <v>0</v>
      </c>
      <c r="Q52" s="41">
        <f t="shared" si="8"/>
        <v>10</v>
      </c>
      <c r="R52" s="15"/>
      <c r="S52" s="41">
        <f>SUM(S47:S51)</f>
        <v>2</v>
      </c>
      <c r="T52" s="206"/>
    </row>
    <row r="53" spans="1:20" ht="24.95" customHeight="1">
      <c r="A53" s="13">
        <v>458</v>
      </c>
      <c r="B53" s="27">
        <v>0</v>
      </c>
      <c r="C53" s="27">
        <v>0</v>
      </c>
      <c r="D53" s="208">
        <v>14</v>
      </c>
      <c r="E53" s="199">
        <v>8.6999999999999318</v>
      </c>
      <c r="F53" s="199">
        <v>11.000000000000057</v>
      </c>
      <c r="G53" s="27">
        <v>0</v>
      </c>
      <c r="H53" s="220" t="s">
        <v>69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27">
        <v>0</v>
      </c>
      <c r="P53" s="27">
        <v>0</v>
      </c>
      <c r="Q53" s="208">
        <f>4*2</f>
        <v>8</v>
      </c>
      <c r="R53" s="204" t="s">
        <v>29</v>
      </c>
      <c r="S53" s="202">
        <v>0</v>
      </c>
      <c r="T53" s="204"/>
    </row>
    <row r="54" spans="1:20" ht="24.95" customHeight="1">
      <c r="A54" s="13">
        <v>450.8</v>
      </c>
      <c r="B54" s="27">
        <v>0</v>
      </c>
      <c r="C54" s="27">
        <v>0</v>
      </c>
      <c r="D54" s="209"/>
      <c r="E54" s="200"/>
      <c r="F54" s="200"/>
      <c r="G54" s="27">
        <v>0</v>
      </c>
      <c r="H54" s="221"/>
      <c r="I54" s="45">
        <v>0</v>
      </c>
      <c r="J54" s="45">
        <v>0</v>
      </c>
      <c r="K54" s="45">
        <v>0</v>
      </c>
      <c r="L54" s="45">
        <v>1</v>
      </c>
      <c r="M54" s="45">
        <v>0</v>
      </c>
      <c r="N54" s="45">
        <v>0</v>
      </c>
      <c r="O54" s="27">
        <v>0</v>
      </c>
      <c r="P54" s="27">
        <v>0</v>
      </c>
      <c r="Q54" s="209"/>
      <c r="R54" s="205"/>
      <c r="S54" s="203"/>
      <c r="T54" s="205"/>
    </row>
    <row r="55" spans="1:20" ht="24.95" customHeight="1">
      <c r="A55" s="13">
        <v>444.8</v>
      </c>
      <c r="B55" s="27">
        <v>0</v>
      </c>
      <c r="C55" s="27">
        <v>0</v>
      </c>
      <c r="D55" s="209">
        <f>0*($E$1)</f>
        <v>0</v>
      </c>
      <c r="E55" s="200"/>
      <c r="F55" s="200"/>
      <c r="G55" s="27">
        <v>0</v>
      </c>
      <c r="H55" s="221"/>
      <c r="I55" s="45">
        <v>0</v>
      </c>
      <c r="J55" s="45">
        <v>0</v>
      </c>
      <c r="K55" s="45">
        <v>0</v>
      </c>
      <c r="L55" s="45">
        <v>1</v>
      </c>
      <c r="M55" s="45">
        <v>0</v>
      </c>
      <c r="N55" s="45">
        <v>0</v>
      </c>
      <c r="O55" s="27">
        <v>0</v>
      </c>
      <c r="P55" s="27">
        <v>0</v>
      </c>
      <c r="Q55" s="209">
        <f>0*($E$1)</f>
        <v>0</v>
      </c>
      <c r="R55" s="205"/>
      <c r="S55" s="203"/>
      <c r="T55" s="205"/>
    </row>
    <row r="56" spans="1:20" ht="24.95" customHeight="1">
      <c r="A56" s="13">
        <v>428.9</v>
      </c>
      <c r="B56" s="27">
        <v>0</v>
      </c>
      <c r="C56" s="27">
        <v>0</v>
      </c>
      <c r="D56" s="209">
        <f>0*($E$1)</f>
        <v>0</v>
      </c>
      <c r="E56" s="200"/>
      <c r="F56" s="200"/>
      <c r="G56" s="27">
        <v>0</v>
      </c>
      <c r="H56" s="221"/>
      <c r="I56" s="45">
        <v>0</v>
      </c>
      <c r="J56" s="45">
        <v>0</v>
      </c>
      <c r="K56" s="45">
        <v>0</v>
      </c>
      <c r="L56" s="45">
        <v>1</v>
      </c>
      <c r="M56" s="45">
        <v>0</v>
      </c>
      <c r="N56" s="45">
        <v>0</v>
      </c>
      <c r="O56" s="27">
        <v>0</v>
      </c>
      <c r="P56" s="27">
        <v>0</v>
      </c>
      <c r="Q56" s="209">
        <f>0*($E$1)</f>
        <v>0</v>
      </c>
      <c r="R56" s="205"/>
      <c r="S56" s="203"/>
      <c r="T56" s="205"/>
    </row>
    <row r="57" spans="1:20" ht="24.95" customHeight="1">
      <c r="A57" s="13">
        <v>414</v>
      </c>
      <c r="B57" s="27">
        <v>0</v>
      </c>
      <c r="C57" s="27">
        <v>0</v>
      </c>
      <c r="D57" s="210">
        <f>0*($E$1)</f>
        <v>0</v>
      </c>
      <c r="E57" s="201"/>
      <c r="F57" s="201"/>
      <c r="G57" s="27">
        <v>0</v>
      </c>
      <c r="H57" s="222"/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0</v>
      </c>
      <c r="O57" s="27">
        <v>0</v>
      </c>
      <c r="P57" s="27">
        <v>0</v>
      </c>
      <c r="Q57" s="210">
        <f>0*($E$1)</f>
        <v>0</v>
      </c>
      <c r="R57" s="206"/>
      <c r="S57" s="207"/>
      <c r="T57" s="205"/>
    </row>
    <row r="58" spans="1:20" s="8" customFormat="1" ht="25.15" customHeight="1">
      <c r="A58" s="25" t="s">
        <v>72</v>
      </c>
      <c r="B58" s="15">
        <f t="shared" ref="B58:G58" si="9">SUM(B53:B57)</f>
        <v>0</v>
      </c>
      <c r="C58" s="15">
        <f t="shared" si="9"/>
        <v>0</v>
      </c>
      <c r="D58" s="41">
        <f t="shared" si="9"/>
        <v>14</v>
      </c>
      <c r="E58" s="15">
        <f t="shared" si="9"/>
        <v>8.6999999999999318</v>
      </c>
      <c r="F58" s="15">
        <f t="shared" si="9"/>
        <v>11.000000000000057</v>
      </c>
      <c r="G58" s="15">
        <f t="shared" si="9"/>
        <v>0</v>
      </c>
      <c r="H58" s="15"/>
      <c r="I58" s="41">
        <f t="shared" ref="I58:Q58" si="10">SUM(I53:I57)</f>
        <v>0</v>
      </c>
      <c r="J58" s="41">
        <f t="shared" si="10"/>
        <v>0</v>
      </c>
      <c r="K58" s="41">
        <f t="shared" si="10"/>
        <v>0</v>
      </c>
      <c r="L58" s="41">
        <f t="shared" si="10"/>
        <v>3</v>
      </c>
      <c r="M58" s="41">
        <f t="shared" si="10"/>
        <v>0</v>
      </c>
      <c r="N58" s="41">
        <f t="shared" si="10"/>
        <v>0</v>
      </c>
      <c r="O58" s="15">
        <f t="shared" si="10"/>
        <v>0</v>
      </c>
      <c r="P58" s="15">
        <f t="shared" si="10"/>
        <v>0</v>
      </c>
      <c r="Q58" s="41">
        <f t="shared" si="10"/>
        <v>8</v>
      </c>
      <c r="R58" s="15"/>
      <c r="S58" s="41">
        <f>SUM(S53:S57)</f>
        <v>0</v>
      </c>
      <c r="T58" s="206"/>
    </row>
    <row r="59" spans="1:20" ht="24.95" customHeight="1">
      <c r="A59" s="13">
        <v>414</v>
      </c>
      <c r="B59" s="27">
        <v>0</v>
      </c>
      <c r="C59" s="27">
        <v>0</v>
      </c>
      <c r="D59" s="202">
        <v>11</v>
      </c>
      <c r="E59" s="199">
        <f>A59-A63</f>
        <v>4</v>
      </c>
      <c r="F59" s="199">
        <f>A59-A63</f>
        <v>4</v>
      </c>
      <c r="G59" s="27">
        <v>0</v>
      </c>
      <c r="H59" s="27">
        <v>0</v>
      </c>
      <c r="I59" s="199">
        <v>4</v>
      </c>
      <c r="J59" s="44">
        <v>0</v>
      </c>
      <c r="K59" s="45">
        <v>0</v>
      </c>
      <c r="L59" s="45">
        <v>0</v>
      </c>
      <c r="M59" s="45">
        <v>0</v>
      </c>
      <c r="N59" s="45">
        <v>0</v>
      </c>
      <c r="O59" s="27">
        <v>0</v>
      </c>
      <c r="P59" s="27">
        <v>0</v>
      </c>
      <c r="Q59" s="202">
        <f>4*2</f>
        <v>8</v>
      </c>
      <c r="R59" s="204" t="s">
        <v>65</v>
      </c>
      <c r="S59" s="202">
        <f>1*2</f>
        <v>2</v>
      </c>
      <c r="T59" s="204" t="s">
        <v>66</v>
      </c>
    </row>
    <row r="60" spans="1:20" ht="24.95" customHeight="1">
      <c r="A60" s="32">
        <v>413.1</v>
      </c>
      <c r="B60" s="27">
        <v>0</v>
      </c>
      <c r="C60" s="27">
        <v>0</v>
      </c>
      <c r="D60" s="203"/>
      <c r="E60" s="200"/>
      <c r="F60" s="200"/>
      <c r="G60" s="27">
        <v>0</v>
      </c>
      <c r="H60" s="27">
        <v>0</v>
      </c>
      <c r="I60" s="200"/>
      <c r="J60" s="44">
        <v>0</v>
      </c>
      <c r="K60" s="45">
        <v>0</v>
      </c>
      <c r="L60" s="45">
        <v>0</v>
      </c>
      <c r="M60" s="45">
        <v>1</v>
      </c>
      <c r="N60" s="45">
        <v>0</v>
      </c>
      <c r="O60" s="27">
        <v>0</v>
      </c>
      <c r="P60" s="27">
        <v>0</v>
      </c>
      <c r="Q60" s="203"/>
      <c r="R60" s="205"/>
      <c r="S60" s="203"/>
      <c r="T60" s="205"/>
    </row>
    <row r="61" spans="1:20" ht="24.95" customHeight="1">
      <c r="A61" s="32">
        <v>412.1</v>
      </c>
      <c r="B61" s="27">
        <v>0</v>
      </c>
      <c r="C61" s="27">
        <v>0</v>
      </c>
      <c r="D61" s="203"/>
      <c r="E61" s="200"/>
      <c r="F61" s="200"/>
      <c r="G61" s="27">
        <v>0</v>
      </c>
      <c r="H61" s="27">
        <v>0</v>
      </c>
      <c r="I61" s="200"/>
      <c r="J61" s="44">
        <v>0</v>
      </c>
      <c r="K61" s="45">
        <v>0</v>
      </c>
      <c r="L61" s="45">
        <v>0</v>
      </c>
      <c r="M61" s="45">
        <v>1</v>
      </c>
      <c r="N61" s="45">
        <v>0</v>
      </c>
      <c r="O61" s="27">
        <v>0</v>
      </c>
      <c r="P61" s="27">
        <v>0</v>
      </c>
      <c r="Q61" s="203"/>
      <c r="R61" s="205"/>
      <c r="S61" s="203"/>
      <c r="T61" s="205"/>
    </row>
    <row r="62" spans="1:20" ht="24.95" customHeight="1">
      <c r="A62" s="32">
        <v>410.1</v>
      </c>
      <c r="B62" s="27">
        <v>0</v>
      </c>
      <c r="C62" s="199">
        <f>A62-A64</f>
        <v>0.80000000000001137</v>
      </c>
      <c r="D62" s="203"/>
      <c r="E62" s="200"/>
      <c r="F62" s="200"/>
      <c r="G62" s="27">
        <v>0</v>
      </c>
      <c r="H62" s="27">
        <v>0</v>
      </c>
      <c r="I62" s="200"/>
      <c r="J62" s="44">
        <v>0</v>
      </c>
      <c r="K62" s="44">
        <v>0</v>
      </c>
      <c r="L62" s="45">
        <v>0</v>
      </c>
      <c r="M62" s="45">
        <v>0</v>
      </c>
      <c r="N62" s="45">
        <v>0</v>
      </c>
      <c r="O62" s="27">
        <v>0</v>
      </c>
      <c r="P62" s="27">
        <v>0</v>
      </c>
      <c r="Q62" s="203"/>
      <c r="R62" s="205"/>
      <c r="S62" s="203"/>
      <c r="T62" s="205"/>
    </row>
    <row r="63" spans="1:20" ht="24.95" customHeight="1">
      <c r="A63" s="32">
        <v>410</v>
      </c>
      <c r="B63" s="199">
        <f>A63-A79</f>
        <v>42.350000000000023</v>
      </c>
      <c r="C63" s="200"/>
      <c r="D63" s="203"/>
      <c r="E63" s="201"/>
      <c r="F63" s="201"/>
      <c r="G63" s="27">
        <v>0</v>
      </c>
      <c r="H63" s="27">
        <v>0</v>
      </c>
      <c r="I63" s="201"/>
      <c r="J63" s="44">
        <v>0</v>
      </c>
      <c r="K63" s="44">
        <v>0</v>
      </c>
      <c r="L63" s="45">
        <v>0</v>
      </c>
      <c r="M63" s="45">
        <v>0</v>
      </c>
      <c r="N63" s="45">
        <v>0</v>
      </c>
      <c r="O63" s="27">
        <v>0</v>
      </c>
      <c r="P63" s="27">
        <v>0</v>
      </c>
      <c r="Q63" s="203"/>
      <c r="R63" s="205"/>
      <c r="S63" s="203"/>
      <c r="T63" s="205"/>
    </row>
    <row r="64" spans="1:20" ht="24.95" customHeight="1">
      <c r="A64" s="32">
        <v>409.3</v>
      </c>
      <c r="B64" s="200"/>
      <c r="C64" s="201"/>
      <c r="D64" s="203"/>
      <c r="E64" s="27">
        <v>0</v>
      </c>
      <c r="F64" s="27">
        <v>0</v>
      </c>
      <c r="G64" s="27">
        <v>0</v>
      </c>
      <c r="H64" s="27">
        <v>0</v>
      </c>
      <c r="I64" s="44">
        <v>0</v>
      </c>
      <c r="J64" s="44">
        <v>0</v>
      </c>
      <c r="K64" s="44">
        <v>0</v>
      </c>
      <c r="L64" s="45">
        <v>0</v>
      </c>
      <c r="M64" s="45">
        <v>0</v>
      </c>
      <c r="N64" s="45">
        <v>0</v>
      </c>
      <c r="O64" s="27">
        <v>0</v>
      </c>
      <c r="P64" s="27">
        <v>0</v>
      </c>
      <c r="Q64" s="203"/>
      <c r="R64" s="205"/>
      <c r="S64" s="203"/>
      <c r="T64" s="205"/>
    </row>
    <row r="65" spans="1:20" ht="24.95" customHeight="1">
      <c r="A65" s="32">
        <v>386.3</v>
      </c>
      <c r="B65" s="200"/>
      <c r="C65" s="199">
        <f>A65-A69+A68-A70</f>
        <v>2.1000000000000227</v>
      </c>
      <c r="D65" s="203"/>
      <c r="E65" s="27">
        <v>0</v>
      </c>
      <c r="F65" s="27">
        <v>0</v>
      </c>
      <c r="G65" s="27">
        <v>0</v>
      </c>
      <c r="H65" s="27">
        <v>0</v>
      </c>
      <c r="I65" s="44">
        <v>0</v>
      </c>
      <c r="J65" s="44">
        <v>0</v>
      </c>
      <c r="K65" s="44">
        <v>0</v>
      </c>
      <c r="L65" s="45">
        <v>0</v>
      </c>
      <c r="M65" s="45">
        <v>0</v>
      </c>
      <c r="N65" s="45">
        <v>0</v>
      </c>
      <c r="O65" s="27">
        <v>0</v>
      </c>
      <c r="P65" s="27">
        <v>0</v>
      </c>
      <c r="Q65" s="203"/>
      <c r="R65" s="205"/>
      <c r="S65" s="203"/>
      <c r="T65" s="205"/>
    </row>
    <row r="66" spans="1:20" ht="24.95" customHeight="1">
      <c r="A66" s="32">
        <v>386</v>
      </c>
      <c r="B66" s="200"/>
      <c r="C66" s="200"/>
      <c r="D66" s="203"/>
      <c r="E66" s="27">
        <v>0</v>
      </c>
      <c r="F66" s="27">
        <v>0</v>
      </c>
      <c r="G66" s="27">
        <v>0</v>
      </c>
      <c r="H66" s="27">
        <v>0</v>
      </c>
      <c r="I66" s="44">
        <v>0</v>
      </c>
      <c r="J66" s="44">
        <v>0</v>
      </c>
      <c r="K66" s="44">
        <v>0</v>
      </c>
      <c r="L66" s="45">
        <v>1</v>
      </c>
      <c r="M66" s="45">
        <v>0</v>
      </c>
      <c r="N66" s="45">
        <v>0</v>
      </c>
      <c r="O66" s="27">
        <v>0</v>
      </c>
      <c r="P66" s="27">
        <v>0</v>
      </c>
      <c r="Q66" s="203"/>
      <c r="R66" s="205"/>
      <c r="S66" s="203"/>
      <c r="T66" s="205"/>
    </row>
    <row r="67" spans="1:20" ht="24.95" customHeight="1">
      <c r="A67" s="32">
        <v>385</v>
      </c>
      <c r="B67" s="200"/>
      <c r="C67" s="200"/>
      <c r="D67" s="203"/>
      <c r="E67" s="27">
        <v>0</v>
      </c>
      <c r="F67" s="27">
        <v>0</v>
      </c>
      <c r="G67" s="27">
        <v>0</v>
      </c>
      <c r="H67" s="27">
        <v>0</v>
      </c>
      <c r="I67" s="44">
        <v>0</v>
      </c>
      <c r="J67" s="44">
        <v>0</v>
      </c>
      <c r="K67" s="44">
        <v>0</v>
      </c>
      <c r="L67" s="45">
        <v>1</v>
      </c>
      <c r="M67" s="45">
        <v>0</v>
      </c>
      <c r="N67" s="45">
        <v>0</v>
      </c>
      <c r="O67" s="27">
        <v>0</v>
      </c>
      <c r="P67" s="27">
        <v>0</v>
      </c>
      <c r="Q67" s="203"/>
      <c r="R67" s="205"/>
      <c r="S67" s="203"/>
      <c r="T67" s="205"/>
    </row>
    <row r="68" spans="1:20" ht="24.95" customHeight="1">
      <c r="A68" s="32">
        <v>385.9</v>
      </c>
      <c r="B68" s="200"/>
      <c r="C68" s="200"/>
      <c r="D68" s="203"/>
      <c r="E68" s="27">
        <v>0</v>
      </c>
      <c r="F68" s="27">
        <v>0</v>
      </c>
      <c r="G68" s="27">
        <v>0</v>
      </c>
      <c r="H68" s="27">
        <v>0</v>
      </c>
      <c r="I68" s="44">
        <v>0</v>
      </c>
      <c r="J68" s="44">
        <v>0</v>
      </c>
      <c r="K68" s="44">
        <v>0</v>
      </c>
      <c r="L68" s="45">
        <v>0</v>
      </c>
      <c r="M68" s="45">
        <v>0</v>
      </c>
      <c r="N68" s="45">
        <v>0</v>
      </c>
      <c r="O68" s="27">
        <v>0</v>
      </c>
      <c r="P68" s="27">
        <v>0</v>
      </c>
      <c r="Q68" s="203"/>
      <c r="R68" s="205"/>
      <c r="S68" s="203"/>
      <c r="T68" s="205"/>
    </row>
    <row r="69" spans="1:20" ht="24.95" customHeight="1">
      <c r="A69" s="32">
        <v>385.4</v>
      </c>
      <c r="B69" s="200"/>
      <c r="C69" s="200"/>
      <c r="D69" s="203"/>
      <c r="E69" s="27">
        <v>0</v>
      </c>
      <c r="F69" s="27">
        <v>0</v>
      </c>
      <c r="G69" s="27">
        <v>0</v>
      </c>
      <c r="H69" s="27">
        <v>0</v>
      </c>
      <c r="I69" s="44">
        <v>0</v>
      </c>
      <c r="J69" s="44">
        <v>0</v>
      </c>
      <c r="K69" s="44">
        <v>0</v>
      </c>
      <c r="L69" s="45">
        <v>0</v>
      </c>
      <c r="M69" s="45">
        <v>0</v>
      </c>
      <c r="N69" s="45">
        <v>0</v>
      </c>
      <c r="O69" s="27">
        <v>0</v>
      </c>
      <c r="P69" s="27">
        <v>0</v>
      </c>
      <c r="Q69" s="203"/>
      <c r="R69" s="205"/>
      <c r="S69" s="203"/>
      <c r="T69" s="205"/>
    </row>
    <row r="70" spans="1:20" ht="24.95" customHeight="1">
      <c r="A70" s="32">
        <v>384.7</v>
      </c>
      <c r="B70" s="200"/>
      <c r="C70" s="201"/>
      <c r="D70" s="203"/>
      <c r="E70" s="27">
        <v>0</v>
      </c>
      <c r="F70" s="27">
        <v>0</v>
      </c>
      <c r="G70" s="27">
        <v>0</v>
      </c>
      <c r="H70" s="27">
        <v>0</v>
      </c>
      <c r="I70" s="44">
        <v>0</v>
      </c>
      <c r="J70" s="44">
        <v>0</v>
      </c>
      <c r="K70" s="44">
        <v>0</v>
      </c>
      <c r="L70" s="45">
        <v>0</v>
      </c>
      <c r="M70" s="45">
        <v>0</v>
      </c>
      <c r="N70" s="45">
        <v>0</v>
      </c>
      <c r="O70" s="27">
        <v>0</v>
      </c>
      <c r="P70" s="27">
        <v>0</v>
      </c>
      <c r="Q70" s="203"/>
      <c r="R70" s="205"/>
      <c r="S70" s="203"/>
      <c r="T70" s="205"/>
    </row>
    <row r="71" spans="1:20" ht="24.95" customHeight="1">
      <c r="A71" s="32">
        <v>383.5</v>
      </c>
      <c r="B71" s="200"/>
      <c r="C71" s="199">
        <f>A71-A74+A72-A75</f>
        <v>1.5500000000000114</v>
      </c>
      <c r="D71" s="203"/>
      <c r="E71" s="27">
        <v>0</v>
      </c>
      <c r="F71" s="27">
        <v>0</v>
      </c>
      <c r="G71" s="27">
        <v>0</v>
      </c>
      <c r="H71" s="27">
        <v>0</v>
      </c>
      <c r="I71" s="44">
        <v>0</v>
      </c>
      <c r="J71" s="44">
        <v>0</v>
      </c>
      <c r="K71" s="44">
        <v>0</v>
      </c>
      <c r="L71" s="45">
        <v>0</v>
      </c>
      <c r="M71" s="45">
        <v>0</v>
      </c>
      <c r="N71" s="45">
        <v>0</v>
      </c>
      <c r="O71" s="27">
        <v>0</v>
      </c>
      <c r="P71" s="27">
        <v>0</v>
      </c>
      <c r="Q71" s="203"/>
      <c r="R71" s="205"/>
      <c r="S71" s="203"/>
      <c r="T71" s="205"/>
    </row>
    <row r="72" spans="1:20" ht="24.95" customHeight="1">
      <c r="A72" s="32">
        <v>383</v>
      </c>
      <c r="B72" s="200"/>
      <c r="C72" s="200"/>
      <c r="D72" s="203"/>
      <c r="E72" s="27">
        <v>0</v>
      </c>
      <c r="F72" s="27">
        <v>0</v>
      </c>
      <c r="G72" s="27">
        <v>0</v>
      </c>
      <c r="H72" s="27">
        <v>0</v>
      </c>
      <c r="I72" s="44">
        <v>0</v>
      </c>
      <c r="J72" s="44">
        <v>0</v>
      </c>
      <c r="K72" s="44">
        <v>0</v>
      </c>
      <c r="L72" s="45">
        <v>0</v>
      </c>
      <c r="M72" s="45">
        <v>0</v>
      </c>
      <c r="N72" s="45">
        <v>0</v>
      </c>
      <c r="O72" s="27">
        <v>0</v>
      </c>
      <c r="P72" s="27">
        <v>0</v>
      </c>
      <c r="Q72" s="203"/>
      <c r="R72" s="205"/>
      <c r="S72" s="203"/>
      <c r="T72" s="205"/>
    </row>
    <row r="73" spans="1:20" ht="24.95" customHeight="1">
      <c r="A73" s="32">
        <v>382.8</v>
      </c>
      <c r="B73" s="200"/>
      <c r="C73" s="200"/>
      <c r="D73" s="203"/>
      <c r="E73" s="27">
        <v>0</v>
      </c>
      <c r="F73" s="27">
        <v>0</v>
      </c>
      <c r="G73" s="27">
        <v>0</v>
      </c>
      <c r="H73" s="27">
        <v>0</v>
      </c>
      <c r="I73" s="44">
        <v>0</v>
      </c>
      <c r="J73" s="44">
        <v>0</v>
      </c>
      <c r="K73" s="44">
        <v>0</v>
      </c>
      <c r="L73" s="45">
        <v>1</v>
      </c>
      <c r="M73" s="45">
        <v>0</v>
      </c>
      <c r="N73" s="45">
        <v>0</v>
      </c>
      <c r="O73" s="27">
        <v>0</v>
      </c>
      <c r="P73" s="27">
        <v>0</v>
      </c>
      <c r="Q73" s="203"/>
      <c r="R73" s="205"/>
      <c r="S73" s="203"/>
      <c r="T73" s="205"/>
    </row>
    <row r="74" spans="1:20" ht="24.95" customHeight="1">
      <c r="A74" s="32">
        <v>382.65</v>
      </c>
      <c r="B74" s="200"/>
      <c r="C74" s="200"/>
      <c r="D74" s="203"/>
      <c r="E74" s="27">
        <v>0</v>
      </c>
      <c r="F74" s="27">
        <v>0</v>
      </c>
      <c r="G74" s="27">
        <v>0</v>
      </c>
      <c r="H74" s="27">
        <v>0</v>
      </c>
      <c r="I74" s="44">
        <v>0</v>
      </c>
      <c r="J74" s="44">
        <v>0</v>
      </c>
      <c r="K74" s="44">
        <v>0</v>
      </c>
      <c r="L74" s="45">
        <v>0</v>
      </c>
      <c r="M74" s="45">
        <v>0</v>
      </c>
      <c r="N74" s="45">
        <v>0</v>
      </c>
      <c r="O74" s="27">
        <v>0</v>
      </c>
      <c r="P74" s="27">
        <v>0</v>
      </c>
      <c r="Q74" s="203"/>
      <c r="R74" s="205"/>
      <c r="S74" s="203"/>
      <c r="T74" s="205"/>
    </row>
    <row r="75" spans="1:20" ht="24.95" customHeight="1">
      <c r="A75" s="32">
        <v>382.3</v>
      </c>
      <c r="B75" s="200"/>
      <c r="C75" s="201"/>
      <c r="D75" s="203"/>
      <c r="E75" s="27">
        <v>0</v>
      </c>
      <c r="F75" s="27">
        <v>0</v>
      </c>
      <c r="G75" s="27">
        <v>0</v>
      </c>
      <c r="H75" s="27">
        <v>0</v>
      </c>
      <c r="I75" s="44">
        <v>0</v>
      </c>
      <c r="J75" s="44">
        <v>0</v>
      </c>
      <c r="K75" s="44">
        <v>0</v>
      </c>
      <c r="L75" s="45">
        <v>0</v>
      </c>
      <c r="M75" s="45">
        <v>0</v>
      </c>
      <c r="N75" s="45">
        <v>0</v>
      </c>
      <c r="O75" s="27">
        <v>0</v>
      </c>
      <c r="P75" s="27">
        <v>0</v>
      </c>
      <c r="Q75" s="203"/>
      <c r="R75" s="205"/>
      <c r="S75" s="203"/>
      <c r="T75" s="205"/>
    </row>
    <row r="76" spans="1:20" ht="24.95" customHeight="1">
      <c r="A76" s="32">
        <v>370.6</v>
      </c>
      <c r="B76" s="200"/>
      <c r="C76" s="53"/>
      <c r="D76" s="203"/>
      <c r="E76" s="27">
        <v>0</v>
      </c>
      <c r="F76" s="27">
        <v>0</v>
      </c>
      <c r="G76" s="27">
        <v>0</v>
      </c>
      <c r="H76" s="27">
        <v>0</v>
      </c>
      <c r="I76" s="44">
        <v>0</v>
      </c>
      <c r="J76" s="44">
        <v>0</v>
      </c>
      <c r="K76" s="44">
        <v>0</v>
      </c>
      <c r="L76" s="45">
        <v>1</v>
      </c>
      <c r="M76" s="45">
        <v>0</v>
      </c>
      <c r="N76" s="45">
        <v>0</v>
      </c>
      <c r="O76" s="27">
        <v>0</v>
      </c>
      <c r="P76" s="27">
        <v>0</v>
      </c>
      <c r="Q76" s="203"/>
      <c r="R76" s="205"/>
      <c r="S76" s="203"/>
      <c r="T76" s="205"/>
    </row>
    <row r="77" spans="1:20" ht="24.95" customHeight="1">
      <c r="A77" s="32">
        <v>370</v>
      </c>
      <c r="B77" s="200"/>
      <c r="C77" s="53"/>
      <c r="D77" s="203"/>
      <c r="E77" s="27">
        <v>0</v>
      </c>
      <c r="F77" s="27">
        <v>0</v>
      </c>
      <c r="G77" s="27">
        <v>0</v>
      </c>
      <c r="H77" s="27">
        <v>0</v>
      </c>
      <c r="I77" s="44">
        <v>0</v>
      </c>
      <c r="J77" s="44">
        <v>0</v>
      </c>
      <c r="K77" s="44">
        <v>0</v>
      </c>
      <c r="L77" s="45">
        <v>0</v>
      </c>
      <c r="M77" s="45">
        <v>1</v>
      </c>
      <c r="N77" s="45">
        <v>0</v>
      </c>
      <c r="O77" s="27">
        <v>0</v>
      </c>
      <c r="P77" s="27">
        <v>0</v>
      </c>
      <c r="Q77" s="203"/>
      <c r="R77" s="205"/>
      <c r="S77" s="203"/>
      <c r="T77" s="205"/>
    </row>
    <row r="78" spans="1:20" ht="24.95" customHeight="1">
      <c r="A78" s="32">
        <v>368</v>
      </c>
      <c r="B78" s="200"/>
      <c r="C78" s="27">
        <v>0</v>
      </c>
      <c r="D78" s="203"/>
      <c r="E78" s="27">
        <v>0</v>
      </c>
      <c r="F78" s="27">
        <v>0</v>
      </c>
      <c r="G78" s="27">
        <v>0</v>
      </c>
      <c r="H78" s="27">
        <v>0</v>
      </c>
      <c r="I78" s="44">
        <v>0</v>
      </c>
      <c r="J78" s="44">
        <v>0</v>
      </c>
      <c r="K78" s="44">
        <v>0</v>
      </c>
      <c r="L78" s="45">
        <v>0</v>
      </c>
      <c r="M78" s="45">
        <v>1</v>
      </c>
      <c r="N78" s="45">
        <v>0</v>
      </c>
      <c r="O78" s="27">
        <v>0</v>
      </c>
      <c r="P78" s="27">
        <v>0</v>
      </c>
      <c r="Q78" s="203"/>
      <c r="R78" s="205"/>
      <c r="S78" s="203"/>
      <c r="T78" s="205"/>
    </row>
    <row r="79" spans="1:20" ht="24.95" customHeight="1">
      <c r="A79" s="32">
        <v>367.65</v>
      </c>
      <c r="B79" s="201"/>
      <c r="C79" s="27">
        <v>0</v>
      </c>
      <c r="D79" s="207">
        <f>0*($E$1)</f>
        <v>0</v>
      </c>
      <c r="E79" s="27">
        <v>0</v>
      </c>
      <c r="F79" s="27">
        <v>0</v>
      </c>
      <c r="G79" s="27">
        <v>0</v>
      </c>
      <c r="H79" s="27">
        <v>0</v>
      </c>
      <c r="I79" s="44">
        <v>0</v>
      </c>
      <c r="J79" s="44">
        <v>0</v>
      </c>
      <c r="K79" s="44">
        <v>0</v>
      </c>
      <c r="L79" s="45">
        <v>0</v>
      </c>
      <c r="M79" s="45">
        <v>0</v>
      </c>
      <c r="N79" s="45">
        <v>0</v>
      </c>
      <c r="O79" s="27">
        <v>0</v>
      </c>
      <c r="P79" s="27">
        <v>0</v>
      </c>
      <c r="Q79" s="207">
        <f>0*($E$1)</f>
        <v>0</v>
      </c>
      <c r="R79" s="206"/>
      <c r="S79" s="207"/>
      <c r="T79" s="206"/>
    </row>
    <row r="80" spans="1:20" s="8" customFormat="1" ht="25.15" customHeight="1">
      <c r="A80" s="25" t="s">
        <v>73</v>
      </c>
      <c r="B80" s="15">
        <f t="shared" ref="B80:G80" si="11">SUM(B59:B79)</f>
        <v>42.350000000000023</v>
      </c>
      <c r="C80" s="15">
        <f t="shared" si="11"/>
        <v>4.4500000000000455</v>
      </c>
      <c r="D80" s="41">
        <f t="shared" si="11"/>
        <v>11</v>
      </c>
      <c r="E80" s="15">
        <f t="shared" si="11"/>
        <v>4</v>
      </c>
      <c r="F80" s="15">
        <f t="shared" si="11"/>
        <v>4</v>
      </c>
      <c r="G80" s="15">
        <f t="shared" si="11"/>
        <v>0</v>
      </c>
      <c r="H80" s="15"/>
      <c r="I80" s="41">
        <f t="shared" ref="I80:S80" si="12">SUM(I59:I79)</f>
        <v>4</v>
      </c>
      <c r="J80" s="41">
        <f t="shared" si="12"/>
        <v>0</v>
      </c>
      <c r="K80" s="41">
        <f t="shared" si="12"/>
        <v>0</v>
      </c>
      <c r="L80" s="41">
        <f t="shared" si="12"/>
        <v>4</v>
      </c>
      <c r="M80" s="41">
        <f t="shared" si="12"/>
        <v>4</v>
      </c>
      <c r="N80" s="41">
        <f t="shared" si="12"/>
        <v>0</v>
      </c>
      <c r="O80" s="15">
        <f t="shared" si="12"/>
        <v>0</v>
      </c>
      <c r="P80" s="15">
        <f t="shared" si="12"/>
        <v>0</v>
      </c>
      <c r="Q80" s="41">
        <f t="shared" si="12"/>
        <v>8</v>
      </c>
      <c r="R80" s="41"/>
      <c r="S80" s="41">
        <f t="shared" si="12"/>
        <v>2</v>
      </c>
      <c r="T80" s="15"/>
    </row>
    <row r="81" spans="1:20" s="8" customFormat="1" ht="3" customHeight="1">
      <c r="C81" s="29"/>
      <c r="D81" s="42"/>
      <c r="E81" s="29"/>
      <c r="F81" s="29"/>
      <c r="G81" s="29"/>
      <c r="H81" s="29"/>
      <c r="I81" s="42"/>
      <c r="J81" s="42"/>
      <c r="K81" s="42"/>
      <c r="L81" s="42"/>
      <c r="M81" s="42"/>
      <c r="N81" s="42"/>
      <c r="O81" s="29"/>
      <c r="P81" s="29"/>
      <c r="Q81" s="42"/>
      <c r="R81" s="29"/>
      <c r="S81" s="29"/>
      <c r="T81" s="29"/>
    </row>
    <row r="82" spans="1:20" s="8" customFormat="1" ht="25.15" customHeight="1">
      <c r="A82" s="35" t="s">
        <v>25</v>
      </c>
      <c r="B82" s="30">
        <f t="shared" ref="B82:G82" si="13">SUM(B22,B35,B46,B52,B58,B80)</f>
        <v>136.65000000000009</v>
      </c>
      <c r="C82" s="30">
        <f t="shared" si="13"/>
        <v>6.0499999999998977</v>
      </c>
      <c r="D82" s="43">
        <f t="shared" si="13"/>
        <v>95</v>
      </c>
      <c r="E82" s="30">
        <f t="shared" si="13"/>
        <v>43.150000000000297</v>
      </c>
      <c r="F82" s="30">
        <f t="shared" si="13"/>
        <v>42.35000000000008</v>
      </c>
      <c r="G82" s="30">
        <f t="shared" si="13"/>
        <v>0</v>
      </c>
      <c r="H82" s="30"/>
      <c r="I82" s="43">
        <f t="shared" ref="I82:Q82" si="14">SUM(I22,I35,I46,I52,I58,I80)</f>
        <v>14</v>
      </c>
      <c r="J82" s="43">
        <f t="shared" si="14"/>
        <v>0</v>
      </c>
      <c r="K82" s="43">
        <f t="shared" si="14"/>
        <v>0</v>
      </c>
      <c r="L82" s="43">
        <f t="shared" si="14"/>
        <v>23</v>
      </c>
      <c r="M82" s="43">
        <f t="shared" si="14"/>
        <v>7</v>
      </c>
      <c r="N82" s="43">
        <f t="shared" si="14"/>
        <v>0</v>
      </c>
      <c r="O82" s="43">
        <f t="shared" si="14"/>
        <v>0</v>
      </c>
      <c r="P82" s="30">
        <f t="shared" si="14"/>
        <v>0</v>
      </c>
      <c r="Q82" s="43">
        <f t="shared" si="14"/>
        <v>56</v>
      </c>
      <c r="R82" s="43"/>
      <c r="S82" s="43">
        <f>SUM(S22,S35,S46,S52,S58,S80)</f>
        <v>10</v>
      </c>
      <c r="T82" s="30"/>
    </row>
    <row r="83" spans="1:20"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</row>
    <row r="84" spans="1:20">
      <c r="A84" s="49"/>
      <c r="B84" s="49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0"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</row>
    <row r="86" spans="1:20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</row>
    <row r="87" spans="1:20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</row>
    <row r="88" spans="1:20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</row>
    <row r="89" spans="1:20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</row>
    <row r="90" spans="1:20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</row>
    <row r="91" spans="1:20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</row>
    <row r="92" spans="1:20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</row>
  </sheetData>
  <mergeCells count="75">
    <mergeCell ref="B10:B21"/>
    <mergeCell ref="B23:B34"/>
    <mergeCell ref="B63:B79"/>
    <mergeCell ref="I10:I11"/>
    <mergeCell ref="C32:C33"/>
    <mergeCell ref="I31:I32"/>
    <mergeCell ref="D53:D57"/>
    <mergeCell ref="H47:H51"/>
    <mergeCell ref="E59:E63"/>
    <mergeCell ref="F59:F63"/>
    <mergeCell ref="C42:C43"/>
    <mergeCell ref="C44:C45"/>
    <mergeCell ref="C47:C48"/>
    <mergeCell ref="C62:C64"/>
    <mergeCell ref="C65:C70"/>
    <mergeCell ref="C71:C75"/>
    <mergeCell ref="B7:B9"/>
    <mergeCell ref="L7:L9"/>
    <mergeCell ref="A7:A9"/>
    <mergeCell ref="J7:J9"/>
    <mergeCell ref="K7:K9"/>
    <mergeCell ref="C7:C9"/>
    <mergeCell ref="I7:I9"/>
    <mergeCell ref="D7:D9"/>
    <mergeCell ref="E7:H7"/>
    <mergeCell ref="D10:D21"/>
    <mergeCell ref="Q10:Q21"/>
    <mergeCell ref="R10:R21"/>
    <mergeCell ref="D23:D34"/>
    <mergeCell ref="Q7:R8"/>
    <mergeCell ref="E8:F8"/>
    <mergeCell ref="G8:H8"/>
    <mergeCell ref="N7:N9"/>
    <mergeCell ref="O7:O9"/>
    <mergeCell ref="M7:M9"/>
    <mergeCell ref="P7:P9"/>
    <mergeCell ref="D47:D51"/>
    <mergeCell ref="Q47:Q51"/>
    <mergeCell ref="R47:R51"/>
    <mergeCell ref="D36:D45"/>
    <mergeCell ref="F47:F51"/>
    <mergeCell ref="I39:I40"/>
    <mergeCell ref="I49:I50"/>
    <mergeCell ref="S7:T8"/>
    <mergeCell ref="D59:D79"/>
    <mergeCell ref="Q59:Q79"/>
    <mergeCell ref="R59:R79"/>
    <mergeCell ref="H10:H21"/>
    <mergeCell ref="H36:H45"/>
    <mergeCell ref="H23:H34"/>
    <mergeCell ref="E36:E45"/>
    <mergeCell ref="F36:F45"/>
    <mergeCell ref="E47:E51"/>
    <mergeCell ref="R53:R57"/>
    <mergeCell ref="Q53:Q57"/>
    <mergeCell ref="E53:E57"/>
    <mergeCell ref="F53:F57"/>
    <mergeCell ref="H53:H57"/>
    <mergeCell ref="Q36:Q45"/>
    <mergeCell ref="I59:I63"/>
    <mergeCell ref="S10:S21"/>
    <mergeCell ref="T10:T22"/>
    <mergeCell ref="S23:S34"/>
    <mergeCell ref="T23:T35"/>
    <mergeCell ref="S36:S45"/>
    <mergeCell ref="T36:T46"/>
    <mergeCell ref="S47:S51"/>
    <mergeCell ref="T47:T52"/>
    <mergeCell ref="S53:S57"/>
    <mergeCell ref="T53:T58"/>
    <mergeCell ref="S59:S79"/>
    <mergeCell ref="T59:T79"/>
    <mergeCell ref="R36:R45"/>
    <mergeCell ref="Q23:Q34"/>
    <mergeCell ref="R23:R3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2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X28"/>
  <sheetViews>
    <sheetView showGridLines="0" zoomScale="80" zoomScaleNormal="80" zoomScaleSheetLayoutView="80" workbookViewId="0">
      <pane xSplit="1" ySplit="9" topLeftCell="B10" activePane="bottomRight" state="frozen"/>
      <selection pane="bottomRight" activeCell="B10" sqref="B10"/>
      <selection pane="bottomLeft" activeCell="A10" sqref="A10"/>
      <selection pane="topRight" activeCell="B1" sqref="B1"/>
    </sheetView>
  </sheetViews>
  <sheetFormatPr defaultRowHeight="14.45"/>
  <cols>
    <col min="1" max="1" width="12.7109375" customWidth="1"/>
    <col min="2" max="2" width="13.7109375" customWidth="1"/>
    <col min="3" max="6" width="12.7109375" customWidth="1"/>
    <col min="7" max="7" width="14.7109375" customWidth="1"/>
    <col min="8" max="8" width="15.7109375" customWidth="1"/>
    <col min="9" max="12" width="14.7109375" customWidth="1"/>
    <col min="13" max="15" width="16.7109375" customWidth="1"/>
    <col min="16" max="16" width="12.7109375" customWidth="1"/>
    <col min="17" max="20" width="14.7109375" customWidth="1"/>
  </cols>
  <sheetData>
    <row r="1" spans="1:154" s="3" customFormat="1" ht="30" customHeight="1" thickTop="1" thickBot="1">
      <c r="A1" s="12" t="str">
        <f>RESUMO!$A$1</f>
        <v>Obras de Melhorias e Ampliações de Capacidade</v>
      </c>
      <c r="B1" s="12"/>
      <c r="C1" s="12"/>
      <c r="D1" s="12"/>
      <c r="E1" s="1"/>
      <c r="F1" s="1"/>
      <c r="G1" s="1"/>
      <c r="H1" s="1"/>
      <c r="I1" s="1"/>
      <c r="J1" s="12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</row>
    <row r="2" spans="1:154" s="3" customFormat="1" ht="3" customHeight="1" thickTop="1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</row>
    <row r="3" spans="1:154" s="3" customFormat="1" ht="22.5" customHeight="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</row>
    <row r="4" spans="1:154" s="3" customFormat="1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</row>
    <row r="5" spans="1:154" s="3" customFormat="1" ht="24.95" customHeight="1">
      <c r="A5" s="16" t="str">
        <f>RESUMO!$A$5</f>
        <v xml:space="preserve"> PROGRAMA DE CONCESSÕES DE RODOVIAS DO ESTADO DE MINAS GERAIS - LOTE BR-135</v>
      </c>
      <c r="B5" s="16"/>
      <c r="C5" s="16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</row>
    <row r="6" spans="1:154" s="3" customFormat="1" ht="3" customHeight="1">
      <c r="A6" s="2"/>
      <c r="B6" s="2"/>
      <c r="C6" s="2"/>
      <c r="D6" s="2"/>
      <c r="E6" s="2"/>
      <c r="F6" s="2"/>
      <c r="G6" s="2"/>
      <c r="H6" s="2"/>
      <c r="I6" s="2"/>
      <c r="J6" s="2"/>
      <c r="K6" s="7"/>
      <c r="L6" s="7"/>
      <c r="M6" s="7"/>
      <c r="N6" s="7"/>
      <c r="O6" s="7"/>
      <c r="P6" s="7"/>
      <c r="Q6" s="7"/>
      <c r="R6" s="7"/>
      <c r="S6" s="7"/>
      <c r="T6" s="7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</row>
    <row r="7" spans="1:154" ht="27.95" customHeight="1">
      <c r="A7" s="225" t="s">
        <v>62</v>
      </c>
      <c r="B7" s="166" t="s">
        <v>6</v>
      </c>
      <c r="C7" s="166" t="s">
        <v>7</v>
      </c>
      <c r="D7" s="166" t="s">
        <v>8</v>
      </c>
      <c r="E7" s="168" t="s">
        <v>63</v>
      </c>
      <c r="F7" s="169"/>
      <c r="G7" s="169"/>
      <c r="H7" s="170"/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64</v>
      </c>
      <c r="N7" s="166" t="s">
        <v>15</v>
      </c>
      <c r="O7" s="166" t="s">
        <v>16</v>
      </c>
      <c r="P7" s="166" t="s">
        <v>17</v>
      </c>
      <c r="Q7" s="166" t="s">
        <v>18</v>
      </c>
      <c r="R7" s="175"/>
      <c r="S7" s="166" t="s">
        <v>19</v>
      </c>
      <c r="T7" s="175"/>
    </row>
    <row r="8" spans="1:154" ht="46.5" customHeight="1">
      <c r="A8" s="226"/>
      <c r="B8" s="167"/>
      <c r="C8" s="167"/>
      <c r="D8" s="167"/>
      <c r="E8" s="166" t="s">
        <v>20</v>
      </c>
      <c r="F8" s="171"/>
      <c r="G8" s="166" t="s">
        <v>21</v>
      </c>
      <c r="H8" s="171"/>
      <c r="I8" s="167"/>
      <c r="J8" s="167"/>
      <c r="K8" s="167"/>
      <c r="L8" s="167"/>
      <c r="M8" s="167"/>
      <c r="N8" s="167"/>
      <c r="O8" s="167"/>
      <c r="P8" s="167"/>
      <c r="Q8" s="176"/>
      <c r="R8" s="177"/>
      <c r="S8" s="176"/>
      <c r="T8" s="177"/>
    </row>
    <row r="9" spans="1:154" ht="27.95" customHeight="1">
      <c r="A9" s="226"/>
      <c r="B9" s="167"/>
      <c r="C9" s="167"/>
      <c r="D9" s="167"/>
      <c r="E9" s="26" t="s">
        <v>22</v>
      </c>
      <c r="F9" s="26" t="s">
        <v>23</v>
      </c>
      <c r="G9" s="26" t="s">
        <v>24</v>
      </c>
      <c r="H9" s="26" t="s">
        <v>27</v>
      </c>
      <c r="I9" s="167"/>
      <c r="J9" s="167"/>
      <c r="K9" s="167"/>
      <c r="L9" s="167"/>
      <c r="M9" s="167"/>
      <c r="N9" s="167"/>
      <c r="O9" s="167"/>
      <c r="P9" s="167"/>
      <c r="Q9" s="26" t="s">
        <v>26</v>
      </c>
      <c r="R9" s="26" t="s">
        <v>27</v>
      </c>
      <c r="S9" s="26" t="s">
        <v>26</v>
      </c>
      <c r="T9" s="26" t="s">
        <v>27</v>
      </c>
    </row>
    <row r="10" spans="1:154" ht="24.95" customHeight="1">
      <c r="A10" s="13">
        <v>63.65</v>
      </c>
      <c r="B10" s="24">
        <v>0</v>
      </c>
      <c r="C10" s="24">
        <v>0</v>
      </c>
      <c r="D10" s="202">
        <v>10</v>
      </c>
      <c r="E10" s="199">
        <v>6.1499999999999986</v>
      </c>
      <c r="F10" s="199">
        <v>6.5</v>
      </c>
      <c r="G10" s="27">
        <v>0</v>
      </c>
      <c r="H10" s="214" t="s">
        <v>69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5">
        <v>0</v>
      </c>
      <c r="O10" s="45">
        <v>0</v>
      </c>
      <c r="P10" s="24">
        <v>0</v>
      </c>
      <c r="Q10" s="202">
        <v>4</v>
      </c>
      <c r="R10" s="204" t="s">
        <v>29</v>
      </c>
      <c r="S10" s="202">
        <v>2</v>
      </c>
      <c r="T10" s="204" t="s">
        <v>30</v>
      </c>
    </row>
    <row r="11" spans="1:154" ht="24.95" customHeight="1">
      <c r="A11" s="13">
        <v>47.75</v>
      </c>
      <c r="B11" s="24">
        <v>0</v>
      </c>
      <c r="C11" s="24">
        <v>0</v>
      </c>
      <c r="D11" s="203"/>
      <c r="E11" s="200"/>
      <c r="F11" s="200"/>
      <c r="G11" s="27">
        <v>0</v>
      </c>
      <c r="H11" s="215"/>
      <c r="I11" s="44">
        <v>0</v>
      </c>
      <c r="J11" s="44">
        <v>0</v>
      </c>
      <c r="K11" s="44">
        <v>1</v>
      </c>
      <c r="L11" s="44">
        <v>0</v>
      </c>
      <c r="M11" s="44">
        <v>0</v>
      </c>
      <c r="N11" s="45">
        <v>0</v>
      </c>
      <c r="O11" s="45">
        <v>0</v>
      </c>
      <c r="P11" s="24">
        <v>0</v>
      </c>
      <c r="Q11" s="203"/>
      <c r="R11" s="205"/>
      <c r="S11" s="203"/>
      <c r="T11" s="205"/>
    </row>
    <row r="12" spans="1:154" ht="24.95" customHeight="1">
      <c r="A12" s="13">
        <v>41</v>
      </c>
      <c r="B12" s="24">
        <v>0</v>
      </c>
      <c r="C12" s="24">
        <v>0</v>
      </c>
      <c r="D12" s="203"/>
      <c r="E12" s="200"/>
      <c r="F12" s="200"/>
      <c r="G12" s="27">
        <v>0</v>
      </c>
      <c r="H12" s="215"/>
      <c r="I12" s="44">
        <v>0</v>
      </c>
      <c r="J12" s="44">
        <v>1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24">
        <v>0</v>
      </c>
      <c r="Q12" s="203"/>
      <c r="R12" s="205"/>
      <c r="S12" s="203"/>
      <c r="T12" s="205"/>
    </row>
    <row r="13" spans="1:154" ht="24.95" customHeight="1">
      <c r="A13" s="13">
        <v>42.15</v>
      </c>
      <c r="B13" s="24">
        <v>0</v>
      </c>
      <c r="C13" s="24">
        <v>0</v>
      </c>
      <c r="D13" s="203"/>
      <c r="E13" s="200"/>
      <c r="F13" s="200"/>
      <c r="G13" s="27">
        <v>0</v>
      </c>
      <c r="H13" s="215"/>
      <c r="I13" s="44">
        <v>0</v>
      </c>
      <c r="J13" s="44">
        <v>1</v>
      </c>
      <c r="K13" s="44">
        <v>0</v>
      </c>
      <c r="L13" s="44">
        <v>0</v>
      </c>
      <c r="M13" s="44">
        <v>0</v>
      </c>
      <c r="N13" s="45">
        <v>0</v>
      </c>
      <c r="O13" s="45">
        <v>0</v>
      </c>
      <c r="P13" s="24">
        <v>0</v>
      </c>
      <c r="Q13" s="203"/>
      <c r="R13" s="205"/>
      <c r="S13" s="203"/>
      <c r="T13" s="205"/>
    </row>
    <row r="14" spans="1:154" ht="24.95" customHeight="1">
      <c r="A14" s="13">
        <v>42.1</v>
      </c>
      <c r="B14" s="24">
        <v>0</v>
      </c>
      <c r="C14" s="24">
        <v>0</v>
      </c>
      <c r="D14" s="203"/>
      <c r="E14" s="200"/>
      <c r="F14" s="200"/>
      <c r="G14" s="27">
        <v>0</v>
      </c>
      <c r="H14" s="215"/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199">
        <v>3.5</v>
      </c>
      <c r="Q14" s="203"/>
      <c r="R14" s="205"/>
      <c r="S14" s="203"/>
      <c r="T14" s="205"/>
    </row>
    <row r="15" spans="1:154" ht="24.95" customHeight="1">
      <c r="A15" s="13">
        <v>41</v>
      </c>
      <c r="B15" s="24">
        <v>0</v>
      </c>
      <c r="C15" s="24">
        <v>0</v>
      </c>
      <c r="D15" s="207">
        <f>0*($E$1)</f>
        <v>0</v>
      </c>
      <c r="E15" s="201"/>
      <c r="F15" s="201"/>
      <c r="G15" s="27">
        <v>0</v>
      </c>
      <c r="H15" s="216"/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201"/>
      <c r="Q15" s="207">
        <f>0*($E$1)</f>
        <v>0</v>
      </c>
      <c r="R15" s="206"/>
      <c r="S15" s="203"/>
      <c r="T15" s="205"/>
    </row>
    <row r="16" spans="1:154" s="8" customFormat="1" ht="25.15" customHeight="1">
      <c r="A16" s="25" t="s">
        <v>74</v>
      </c>
      <c r="B16" s="15">
        <f t="shared" ref="B16:G16" si="0">SUM(B10:B15)</f>
        <v>0</v>
      </c>
      <c r="C16" s="15">
        <f t="shared" si="0"/>
        <v>0</v>
      </c>
      <c r="D16" s="41">
        <f t="shared" si="0"/>
        <v>10</v>
      </c>
      <c r="E16" s="15">
        <f t="shared" si="0"/>
        <v>6.1499999999999986</v>
      </c>
      <c r="F16" s="15">
        <f t="shared" si="0"/>
        <v>6.5</v>
      </c>
      <c r="G16" s="15">
        <f t="shared" si="0"/>
        <v>0</v>
      </c>
      <c r="H16" s="15"/>
      <c r="I16" s="41">
        <f t="shared" ref="I16:Q16" si="1">SUM(I10:I15)</f>
        <v>0</v>
      </c>
      <c r="J16" s="41">
        <f t="shared" si="1"/>
        <v>2</v>
      </c>
      <c r="K16" s="41">
        <f t="shared" si="1"/>
        <v>1</v>
      </c>
      <c r="L16" s="41">
        <f t="shared" si="1"/>
        <v>0</v>
      </c>
      <c r="M16" s="41">
        <f t="shared" si="1"/>
        <v>0</v>
      </c>
      <c r="N16" s="41">
        <f t="shared" si="1"/>
        <v>0</v>
      </c>
      <c r="O16" s="15">
        <f t="shared" si="1"/>
        <v>0</v>
      </c>
      <c r="P16" s="15">
        <f t="shared" si="1"/>
        <v>3.5</v>
      </c>
      <c r="Q16" s="41">
        <f t="shared" si="1"/>
        <v>4</v>
      </c>
      <c r="R16" s="15"/>
      <c r="S16" s="203"/>
      <c r="T16" s="205"/>
    </row>
    <row r="17" spans="1:20" s="8" customFormat="1" ht="3" customHeight="1">
      <c r="B17" s="29"/>
      <c r="C17" s="29"/>
      <c r="D17" s="42"/>
      <c r="E17" s="29"/>
      <c r="F17" s="29"/>
      <c r="G17" s="29"/>
      <c r="H17" s="29"/>
      <c r="I17" s="42"/>
      <c r="J17" s="42"/>
      <c r="K17" s="42"/>
      <c r="L17" s="42"/>
      <c r="M17" s="42"/>
      <c r="N17" s="42"/>
      <c r="O17" s="29"/>
      <c r="P17" s="29"/>
      <c r="Q17" s="42"/>
      <c r="R17" s="29"/>
      <c r="S17" s="29"/>
      <c r="T17" s="29"/>
    </row>
    <row r="18" spans="1:20" s="8" customFormat="1" ht="25.15" customHeight="1">
      <c r="A18" s="35" t="s">
        <v>25</v>
      </c>
      <c r="B18" s="30">
        <f t="shared" ref="B18:G18" si="2">B16</f>
        <v>0</v>
      </c>
      <c r="C18" s="30">
        <f t="shared" si="2"/>
        <v>0</v>
      </c>
      <c r="D18" s="43">
        <f t="shared" si="2"/>
        <v>10</v>
      </c>
      <c r="E18" s="30">
        <f t="shared" si="2"/>
        <v>6.1499999999999986</v>
      </c>
      <c r="F18" s="30">
        <f t="shared" si="2"/>
        <v>6.5</v>
      </c>
      <c r="G18" s="30">
        <f t="shared" si="2"/>
        <v>0</v>
      </c>
      <c r="H18" s="30"/>
      <c r="I18" s="30">
        <f t="shared" ref="I18:Q18" si="3">I16</f>
        <v>0</v>
      </c>
      <c r="J18" s="43">
        <f t="shared" si="3"/>
        <v>2</v>
      </c>
      <c r="K18" s="43">
        <f t="shared" si="3"/>
        <v>1</v>
      </c>
      <c r="L18" s="30">
        <f t="shared" si="3"/>
        <v>0</v>
      </c>
      <c r="M18" s="30">
        <f t="shared" si="3"/>
        <v>0</v>
      </c>
      <c r="N18" s="30">
        <f t="shared" si="3"/>
        <v>0</v>
      </c>
      <c r="O18" s="30">
        <f t="shared" si="3"/>
        <v>0</v>
      </c>
      <c r="P18" s="30">
        <f t="shared" si="3"/>
        <v>3.5</v>
      </c>
      <c r="Q18" s="43">
        <f t="shared" si="3"/>
        <v>4</v>
      </c>
      <c r="R18" s="30"/>
      <c r="S18" s="43">
        <f>S10</f>
        <v>2</v>
      </c>
      <c r="T18" s="30"/>
    </row>
    <row r="19" spans="1:20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>
      <c r="A20" s="49"/>
      <c r="B20" s="49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1:20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1:20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0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</sheetData>
  <mergeCells count="26">
    <mergeCell ref="F10:F15"/>
    <mergeCell ref="L7:L9"/>
    <mergeCell ref="H10:H15"/>
    <mergeCell ref="P7:P9"/>
    <mergeCell ref="A7:A9"/>
    <mergeCell ref="C7:C9"/>
    <mergeCell ref="D7:D9"/>
    <mergeCell ref="E7:H7"/>
    <mergeCell ref="I7:I9"/>
    <mergeCell ref="B7:B9"/>
    <mergeCell ref="S7:T8"/>
    <mergeCell ref="E8:F8"/>
    <mergeCell ref="G8:H8"/>
    <mergeCell ref="D10:D15"/>
    <mergeCell ref="Q10:Q15"/>
    <mergeCell ref="R10:R15"/>
    <mergeCell ref="S10:S16"/>
    <mergeCell ref="T10:T16"/>
    <mergeCell ref="K7:K9"/>
    <mergeCell ref="M7:M9"/>
    <mergeCell ref="N7:N9"/>
    <mergeCell ref="O7:O9"/>
    <mergeCell ref="Q7:R8"/>
    <mergeCell ref="J7:J9"/>
    <mergeCell ref="P14:P15"/>
    <mergeCell ref="E10:E1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24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T30"/>
  <sheetViews>
    <sheetView showGridLines="0" zoomScale="80" zoomScaleNormal="80" workbookViewId="0">
      <pane xSplit="1" ySplit="9" topLeftCell="B10" activePane="bottomRight" state="frozen"/>
      <selection pane="bottomRight" activeCell="B10" sqref="B10"/>
      <selection pane="bottomLeft" activeCell="A10" sqref="A10"/>
      <selection pane="topRight" activeCell="A10" sqref="A10"/>
    </sheetView>
  </sheetViews>
  <sheetFormatPr defaultRowHeight="14.45"/>
  <cols>
    <col min="1" max="1" width="12.7109375" customWidth="1"/>
    <col min="2" max="2" width="13.7109375" customWidth="1"/>
    <col min="3" max="6" width="12.7109375" customWidth="1"/>
    <col min="7" max="7" width="14.7109375" customWidth="1"/>
    <col min="8" max="8" width="17" customWidth="1"/>
    <col min="9" max="12" width="14.7109375" customWidth="1"/>
    <col min="13" max="15" width="16.7109375" customWidth="1"/>
    <col min="16" max="16" width="12.7109375" customWidth="1"/>
    <col min="17" max="20" width="14.7109375" customWidth="1"/>
  </cols>
  <sheetData>
    <row r="1" spans="1:150" s="3" customFormat="1" ht="30" customHeight="1" thickTop="1" thickBot="1">
      <c r="A1" s="12" t="str">
        <f>RESUMO!$A$1</f>
        <v>Obras de Melhorias e Ampliações de Capacidade</v>
      </c>
      <c r="B1" s="12"/>
      <c r="C1" s="12"/>
      <c r="D1" s="12"/>
      <c r="E1" s="12"/>
      <c r="F1" s="12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</row>
    <row r="2" spans="1:150" s="3" customFormat="1" ht="3" customHeight="1" thickTop="1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s="3" customFormat="1" ht="22.5" customHeight="1">
      <c r="A3" s="10" t="s">
        <v>34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s="3" customFormat="1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s="3" customFormat="1" ht="24.95" customHeight="1">
      <c r="A5" s="16" t="str">
        <f>RESUMO!$A$5</f>
        <v xml:space="preserve"> PROGRAMA DE CONCESSÕES DE RODOVIAS DO ESTADO DE MINAS GERAIS - LOTE BR-135</v>
      </c>
      <c r="B5" s="16"/>
      <c r="C5" s="16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</row>
    <row r="6" spans="1:150" s="3" customFormat="1" ht="3" customHeight="1">
      <c r="A6" s="2"/>
      <c r="B6" s="2"/>
      <c r="C6" s="2"/>
      <c r="D6" s="2"/>
      <c r="E6" s="2"/>
      <c r="F6" s="2"/>
      <c r="G6" s="2"/>
      <c r="H6" s="2"/>
      <c r="I6" s="2"/>
      <c r="J6" s="2"/>
      <c r="K6" s="7"/>
      <c r="L6" s="7"/>
      <c r="M6" s="7"/>
      <c r="N6" s="7"/>
      <c r="O6" s="7"/>
      <c r="P6" s="7"/>
      <c r="Q6" s="7"/>
      <c r="R6" s="7"/>
      <c r="S6" s="7"/>
      <c r="T6" s="7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150" ht="27.95" customHeight="1">
      <c r="A7" s="225" t="s">
        <v>62</v>
      </c>
      <c r="B7" s="166" t="s">
        <v>6</v>
      </c>
      <c r="C7" s="166" t="s">
        <v>7</v>
      </c>
      <c r="D7" s="166" t="s">
        <v>8</v>
      </c>
      <c r="E7" s="168" t="s">
        <v>63</v>
      </c>
      <c r="F7" s="169"/>
      <c r="G7" s="169"/>
      <c r="H7" s="170"/>
      <c r="I7" s="166" t="s">
        <v>10</v>
      </c>
      <c r="J7" s="166" t="s">
        <v>11</v>
      </c>
      <c r="K7" s="166" t="s">
        <v>12</v>
      </c>
      <c r="L7" s="166" t="s">
        <v>13</v>
      </c>
      <c r="M7" s="166" t="s">
        <v>75</v>
      </c>
      <c r="N7" s="166" t="s">
        <v>15</v>
      </c>
      <c r="O7" s="166" t="s">
        <v>16</v>
      </c>
      <c r="P7" s="166" t="s">
        <v>17</v>
      </c>
      <c r="Q7" s="166" t="s">
        <v>18</v>
      </c>
      <c r="R7" s="175"/>
      <c r="S7" s="166" t="s">
        <v>19</v>
      </c>
      <c r="T7" s="175"/>
    </row>
    <row r="8" spans="1:150" ht="46.5" customHeight="1">
      <c r="A8" s="226"/>
      <c r="B8" s="167"/>
      <c r="C8" s="167"/>
      <c r="D8" s="167"/>
      <c r="E8" s="166" t="s">
        <v>20</v>
      </c>
      <c r="F8" s="171"/>
      <c r="G8" s="166" t="s">
        <v>21</v>
      </c>
      <c r="H8" s="171"/>
      <c r="I8" s="167"/>
      <c r="J8" s="167"/>
      <c r="K8" s="167"/>
      <c r="L8" s="167"/>
      <c r="M8" s="167"/>
      <c r="N8" s="167"/>
      <c r="O8" s="167"/>
      <c r="P8" s="167"/>
      <c r="Q8" s="176"/>
      <c r="R8" s="177"/>
      <c r="S8" s="176"/>
      <c r="T8" s="177"/>
    </row>
    <row r="9" spans="1:150" ht="27.95" customHeight="1">
      <c r="A9" s="226"/>
      <c r="B9" s="167"/>
      <c r="C9" s="167"/>
      <c r="D9" s="167"/>
      <c r="E9" s="26" t="s">
        <v>22</v>
      </c>
      <c r="F9" s="26" t="s">
        <v>23</v>
      </c>
      <c r="G9" s="26" t="s">
        <v>24</v>
      </c>
      <c r="H9" s="26" t="s">
        <v>27</v>
      </c>
      <c r="I9" s="167"/>
      <c r="J9" s="167"/>
      <c r="K9" s="167"/>
      <c r="L9" s="167"/>
      <c r="M9" s="167"/>
      <c r="N9" s="167"/>
      <c r="O9" s="167"/>
      <c r="P9" s="167"/>
      <c r="Q9" s="26" t="s">
        <v>26</v>
      </c>
      <c r="R9" s="26" t="s">
        <v>27</v>
      </c>
      <c r="S9" s="26" t="s">
        <v>26</v>
      </c>
      <c r="T9" s="26" t="s">
        <v>27</v>
      </c>
    </row>
    <row r="10" spans="1:150" ht="24.95" customHeight="1">
      <c r="A10" s="13">
        <v>42.95</v>
      </c>
      <c r="B10" s="24">
        <v>0</v>
      </c>
      <c r="C10" s="24">
        <v>0</v>
      </c>
      <c r="D10" s="208">
        <v>15</v>
      </c>
      <c r="E10" s="24">
        <v>0</v>
      </c>
      <c r="F10" s="24">
        <v>0</v>
      </c>
      <c r="G10" s="199">
        <v>11.85</v>
      </c>
      <c r="H10" s="214" t="s">
        <v>76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199">
        <f>(42.95-2.85)*2</f>
        <v>80.2</v>
      </c>
      <c r="P10" s="24">
        <v>0</v>
      </c>
      <c r="Q10" s="202">
        <v>7</v>
      </c>
      <c r="R10" s="204" t="s">
        <v>65</v>
      </c>
      <c r="S10" s="202">
        <v>2</v>
      </c>
      <c r="T10" s="204" t="s">
        <v>30</v>
      </c>
    </row>
    <row r="11" spans="1:150" ht="24.95" customHeight="1">
      <c r="A11" s="13">
        <v>41</v>
      </c>
      <c r="B11" s="24">
        <v>0</v>
      </c>
      <c r="C11" s="24">
        <v>0</v>
      </c>
      <c r="D11" s="209"/>
      <c r="E11" s="24">
        <v>0</v>
      </c>
      <c r="F11" s="24">
        <v>0</v>
      </c>
      <c r="G11" s="200"/>
      <c r="H11" s="215"/>
      <c r="I11" s="44">
        <v>0</v>
      </c>
      <c r="J11" s="44">
        <v>1</v>
      </c>
      <c r="K11" s="44">
        <v>0</v>
      </c>
      <c r="L11" s="44">
        <v>0</v>
      </c>
      <c r="M11" s="44">
        <v>0</v>
      </c>
      <c r="N11" s="44">
        <v>0</v>
      </c>
      <c r="O11" s="200"/>
      <c r="P11" s="24">
        <v>0</v>
      </c>
      <c r="Q11" s="203"/>
      <c r="R11" s="205"/>
      <c r="S11" s="203"/>
      <c r="T11" s="205"/>
    </row>
    <row r="12" spans="1:150" ht="24.95" customHeight="1">
      <c r="A12" s="13">
        <v>26.3</v>
      </c>
      <c r="B12" s="24">
        <v>0</v>
      </c>
      <c r="C12" s="24">
        <v>0</v>
      </c>
      <c r="D12" s="209"/>
      <c r="E12" s="24">
        <v>0</v>
      </c>
      <c r="F12" s="24">
        <v>0</v>
      </c>
      <c r="G12" s="200"/>
      <c r="H12" s="215"/>
      <c r="I12" s="44">
        <v>0</v>
      </c>
      <c r="J12" s="44">
        <v>1</v>
      </c>
      <c r="K12" s="44">
        <v>0</v>
      </c>
      <c r="L12" s="44">
        <v>0</v>
      </c>
      <c r="M12" s="44">
        <v>0</v>
      </c>
      <c r="N12" s="44">
        <v>0</v>
      </c>
      <c r="O12" s="200"/>
      <c r="P12" s="24">
        <v>0</v>
      </c>
      <c r="Q12" s="203"/>
      <c r="R12" s="205"/>
      <c r="S12" s="203"/>
      <c r="T12" s="205"/>
    </row>
    <row r="13" spans="1:150" ht="24.95" customHeight="1">
      <c r="A13" s="13">
        <v>22.3</v>
      </c>
      <c r="B13" s="24">
        <v>0</v>
      </c>
      <c r="C13" s="24">
        <v>0</v>
      </c>
      <c r="D13" s="209"/>
      <c r="E13" s="24">
        <v>0</v>
      </c>
      <c r="F13" s="24">
        <v>0</v>
      </c>
      <c r="G13" s="200"/>
      <c r="H13" s="215"/>
      <c r="I13" s="44">
        <v>0</v>
      </c>
      <c r="J13" s="44">
        <v>0</v>
      </c>
      <c r="K13" s="44">
        <v>1</v>
      </c>
      <c r="L13" s="44">
        <v>0</v>
      </c>
      <c r="M13" s="44">
        <v>0</v>
      </c>
      <c r="N13" s="44">
        <v>0</v>
      </c>
      <c r="O13" s="200"/>
      <c r="P13" s="24">
        <v>0</v>
      </c>
      <c r="Q13" s="203"/>
      <c r="R13" s="205"/>
      <c r="S13" s="203"/>
      <c r="T13" s="205"/>
    </row>
    <row r="14" spans="1:150" ht="24.95" customHeight="1">
      <c r="A14" s="13">
        <v>19.2</v>
      </c>
      <c r="B14" s="24">
        <v>0</v>
      </c>
      <c r="C14" s="24">
        <v>0</v>
      </c>
      <c r="D14" s="209"/>
      <c r="E14" s="24">
        <v>0</v>
      </c>
      <c r="F14" s="24">
        <v>0</v>
      </c>
      <c r="G14" s="200"/>
      <c r="H14" s="215"/>
      <c r="I14" s="44">
        <v>0</v>
      </c>
      <c r="J14" s="44">
        <v>1</v>
      </c>
      <c r="K14" s="44">
        <v>0</v>
      </c>
      <c r="L14" s="44">
        <v>0</v>
      </c>
      <c r="M14" s="44">
        <v>0</v>
      </c>
      <c r="N14" s="44">
        <v>0</v>
      </c>
      <c r="O14" s="200"/>
      <c r="P14" s="24">
        <v>0</v>
      </c>
      <c r="Q14" s="203"/>
      <c r="R14" s="205"/>
      <c r="S14" s="203"/>
      <c r="T14" s="205"/>
    </row>
    <row r="15" spans="1:150" ht="24.95" customHeight="1">
      <c r="A15" s="13">
        <v>10.199999999999999</v>
      </c>
      <c r="B15" s="24">
        <v>0</v>
      </c>
      <c r="C15" s="24">
        <v>0</v>
      </c>
      <c r="D15" s="209"/>
      <c r="E15" s="24">
        <v>0</v>
      </c>
      <c r="F15" s="24">
        <v>0</v>
      </c>
      <c r="G15" s="200"/>
      <c r="H15" s="215"/>
      <c r="I15" s="44">
        <v>0</v>
      </c>
      <c r="J15" s="44">
        <v>1</v>
      </c>
      <c r="K15" s="44">
        <v>0</v>
      </c>
      <c r="L15" s="44">
        <v>0</v>
      </c>
      <c r="M15" s="44">
        <v>0</v>
      </c>
      <c r="N15" s="44">
        <v>0</v>
      </c>
      <c r="O15" s="200"/>
      <c r="P15" s="24">
        <v>0</v>
      </c>
      <c r="Q15" s="203"/>
      <c r="R15" s="205"/>
      <c r="S15" s="203"/>
      <c r="T15" s="205"/>
    </row>
    <row r="16" spans="1:150" ht="24.95" customHeight="1">
      <c r="A16" s="13">
        <v>6.6</v>
      </c>
      <c r="B16" s="24">
        <v>0</v>
      </c>
      <c r="C16" s="24">
        <v>0</v>
      </c>
      <c r="D16" s="209"/>
      <c r="E16" s="24">
        <v>0</v>
      </c>
      <c r="F16" s="24">
        <v>0</v>
      </c>
      <c r="G16" s="200"/>
      <c r="H16" s="215"/>
      <c r="I16" s="44">
        <v>0</v>
      </c>
      <c r="J16" s="44">
        <v>0</v>
      </c>
      <c r="K16" s="44">
        <v>0</v>
      </c>
      <c r="L16" s="44">
        <v>1</v>
      </c>
      <c r="M16" s="44">
        <v>0</v>
      </c>
      <c r="N16" s="44">
        <v>0</v>
      </c>
      <c r="O16" s="200"/>
      <c r="P16" s="24">
        <v>0</v>
      </c>
      <c r="Q16" s="203"/>
      <c r="R16" s="205"/>
      <c r="S16" s="203"/>
      <c r="T16" s="205"/>
    </row>
    <row r="17" spans="1:35" ht="24.95" customHeight="1">
      <c r="A17" s="13">
        <v>5</v>
      </c>
      <c r="B17" s="24">
        <v>0</v>
      </c>
      <c r="C17" s="24">
        <v>0</v>
      </c>
      <c r="D17" s="209"/>
      <c r="E17" s="24">
        <v>0</v>
      </c>
      <c r="F17" s="24">
        <v>0</v>
      </c>
      <c r="G17" s="200"/>
      <c r="H17" s="215"/>
      <c r="I17" s="44">
        <v>0</v>
      </c>
      <c r="J17" s="44">
        <v>0</v>
      </c>
      <c r="K17" s="44">
        <v>0</v>
      </c>
      <c r="L17" s="44">
        <v>1</v>
      </c>
      <c r="M17" s="44">
        <v>0</v>
      </c>
      <c r="N17" s="44">
        <v>0</v>
      </c>
      <c r="O17" s="200"/>
      <c r="P17" s="24">
        <v>0</v>
      </c>
      <c r="Q17" s="203"/>
      <c r="R17" s="205"/>
      <c r="S17" s="203"/>
      <c r="T17" s="205"/>
    </row>
    <row r="18" spans="1:35" ht="24.95" customHeight="1">
      <c r="A18" s="13">
        <v>2.85</v>
      </c>
      <c r="B18" s="24">
        <v>0</v>
      </c>
      <c r="C18" s="24">
        <v>0</v>
      </c>
      <c r="D18" s="210"/>
      <c r="E18" s="24">
        <v>0</v>
      </c>
      <c r="F18" s="24">
        <v>0</v>
      </c>
      <c r="G18" s="201"/>
      <c r="H18" s="216"/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201"/>
      <c r="P18" s="24">
        <v>0</v>
      </c>
      <c r="Q18" s="207"/>
      <c r="R18" s="206"/>
      <c r="S18" s="203"/>
      <c r="T18" s="205"/>
    </row>
    <row r="19" spans="1:35" s="8" customFormat="1" ht="25.15" customHeight="1">
      <c r="A19" s="25" t="s">
        <v>77</v>
      </c>
      <c r="B19" s="15">
        <f>SUM(B10:B18)</f>
        <v>0</v>
      </c>
      <c r="C19" s="15">
        <f>SUM(C10:C18)</f>
        <v>0</v>
      </c>
      <c r="D19" s="41">
        <f>SUM(D10:D18)</f>
        <v>15</v>
      </c>
      <c r="E19" s="15">
        <f>SUM(E10:E18)</f>
        <v>0</v>
      </c>
      <c r="F19" s="15">
        <f t="shared" ref="F19:Q19" si="0">SUM(F10:F18)</f>
        <v>0</v>
      </c>
      <c r="G19" s="15">
        <f t="shared" si="0"/>
        <v>11.85</v>
      </c>
      <c r="H19" s="15"/>
      <c r="I19" s="41">
        <f t="shared" si="0"/>
        <v>0</v>
      </c>
      <c r="J19" s="41">
        <f t="shared" si="0"/>
        <v>4</v>
      </c>
      <c r="K19" s="41">
        <f t="shared" si="0"/>
        <v>1</v>
      </c>
      <c r="L19" s="41">
        <f>SUM(L10:L18)</f>
        <v>2</v>
      </c>
      <c r="M19" s="41">
        <f t="shared" si="0"/>
        <v>0</v>
      </c>
      <c r="N19" s="41">
        <f t="shared" si="0"/>
        <v>0</v>
      </c>
      <c r="O19" s="15">
        <f t="shared" si="0"/>
        <v>80.2</v>
      </c>
      <c r="P19" s="15">
        <f>SUM(P10:P18)</f>
        <v>0</v>
      </c>
      <c r="Q19" s="41">
        <f t="shared" si="0"/>
        <v>7</v>
      </c>
      <c r="R19" s="15"/>
      <c r="S19" s="203"/>
      <c r="T19" s="205"/>
    </row>
    <row r="20" spans="1:35" s="8" customFormat="1" ht="3" customHeight="1">
      <c r="B20" s="29"/>
      <c r="C20" s="29"/>
      <c r="D20" s="46"/>
      <c r="E20" s="29"/>
      <c r="F20" s="29"/>
      <c r="G20" s="29"/>
      <c r="H20" s="29"/>
      <c r="I20" s="42"/>
      <c r="J20" s="42"/>
      <c r="K20" s="42"/>
      <c r="L20" s="42"/>
      <c r="M20" s="42"/>
      <c r="N20" s="46"/>
      <c r="O20" s="28"/>
      <c r="P20" s="28"/>
      <c r="Q20" s="46"/>
      <c r="R20" s="28"/>
      <c r="S20" s="46"/>
      <c r="T20" s="28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s="8" customFormat="1" ht="25.15" customHeight="1">
      <c r="A21" s="11" t="s">
        <v>25</v>
      </c>
      <c r="B21" s="30">
        <f t="shared" ref="B21:G21" si="1">B19</f>
        <v>0</v>
      </c>
      <c r="C21" s="30">
        <f t="shared" si="1"/>
        <v>0</v>
      </c>
      <c r="D21" s="43">
        <f t="shared" si="1"/>
        <v>15</v>
      </c>
      <c r="E21" s="30">
        <f t="shared" si="1"/>
        <v>0</v>
      </c>
      <c r="F21" s="30">
        <f t="shared" si="1"/>
        <v>0</v>
      </c>
      <c r="G21" s="30">
        <f t="shared" si="1"/>
        <v>11.85</v>
      </c>
      <c r="H21" s="30"/>
      <c r="I21" s="43">
        <f t="shared" ref="I21:Q21" si="2">I19</f>
        <v>0</v>
      </c>
      <c r="J21" s="43">
        <f t="shared" si="2"/>
        <v>4</v>
      </c>
      <c r="K21" s="43">
        <f t="shared" si="2"/>
        <v>1</v>
      </c>
      <c r="L21" s="43">
        <f t="shared" si="2"/>
        <v>2</v>
      </c>
      <c r="M21" s="43">
        <f t="shared" si="2"/>
        <v>0</v>
      </c>
      <c r="N21" s="43">
        <f t="shared" si="2"/>
        <v>0</v>
      </c>
      <c r="O21" s="30">
        <f t="shared" si="2"/>
        <v>80.2</v>
      </c>
      <c r="P21" s="30">
        <f t="shared" si="2"/>
        <v>0</v>
      </c>
      <c r="Q21" s="43">
        <f t="shared" si="2"/>
        <v>7</v>
      </c>
      <c r="R21" s="30"/>
      <c r="S21" s="43">
        <f>S10</f>
        <v>2</v>
      </c>
      <c r="T21" s="30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>
      <c r="C22" s="31"/>
      <c r="D22" s="28"/>
      <c r="E22" s="31"/>
      <c r="F22" s="31"/>
      <c r="G22" s="31"/>
      <c r="H22" s="31"/>
      <c r="I22" s="31"/>
      <c r="J22" s="31"/>
      <c r="K22" s="31"/>
      <c r="L22" s="31"/>
      <c r="M22" s="31"/>
      <c r="N22" s="28"/>
      <c r="O22" s="28"/>
      <c r="P22" s="28"/>
      <c r="Q22" s="28"/>
      <c r="R22" s="28"/>
      <c r="S22" s="28"/>
      <c r="T22" s="28"/>
    </row>
    <row r="23" spans="1:35">
      <c r="A23" s="49"/>
      <c r="B23" s="49"/>
      <c r="C23" s="23"/>
      <c r="D23" s="47"/>
      <c r="E23" s="23"/>
      <c r="F23" s="23"/>
      <c r="G23" s="23"/>
      <c r="H23" s="23"/>
      <c r="I23" s="23"/>
      <c r="J23" s="23"/>
      <c r="K23" s="23"/>
      <c r="L23" s="23"/>
      <c r="M23" s="23"/>
      <c r="Q23" s="47"/>
    </row>
    <row r="24" spans="1:35">
      <c r="C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35">
      <c r="C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35">
      <c r="C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35">
      <c r="C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35">
      <c r="C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35">
      <c r="C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35">
      <c r="C30" s="23"/>
      <c r="E30" s="23"/>
      <c r="F30" s="23"/>
      <c r="G30" s="23"/>
      <c r="H30" s="23"/>
      <c r="I30" s="23"/>
      <c r="J30" s="23"/>
      <c r="K30" s="23"/>
      <c r="L30" s="23"/>
      <c r="M30" s="23"/>
    </row>
  </sheetData>
  <mergeCells count="25">
    <mergeCell ref="G10:G18"/>
    <mergeCell ref="H10:H18"/>
    <mergeCell ref="D10:D18"/>
    <mergeCell ref="P7:P9"/>
    <mergeCell ref="O7:O9"/>
    <mergeCell ref="E8:F8"/>
    <mergeCell ref="G8:H8"/>
    <mergeCell ref="M7:M9"/>
    <mergeCell ref="L7:L9"/>
    <mergeCell ref="N7:N9"/>
    <mergeCell ref="O10:O18"/>
    <mergeCell ref="A7:A9"/>
    <mergeCell ref="J7:J9"/>
    <mergeCell ref="K7:K9"/>
    <mergeCell ref="E7:H7"/>
    <mergeCell ref="C7:C9"/>
    <mergeCell ref="I7:I9"/>
    <mergeCell ref="D7:D9"/>
    <mergeCell ref="B7:B9"/>
    <mergeCell ref="S10:S19"/>
    <mergeCell ref="T10:T19"/>
    <mergeCell ref="Q7:R8"/>
    <mergeCell ref="S7:T8"/>
    <mergeCell ref="Q10:Q18"/>
    <mergeCell ref="R10:R1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A60635CDC1E94693D101699C80DE8A" ma:contentTypeVersion="16" ma:contentTypeDescription="Crie um novo documento." ma:contentTypeScope="" ma:versionID="0d1a9f0cf509a5b0fbf3641c39f52988">
  <xsd:schema xmlns:xsd="http://www.w3.org/2001/XMLSchema" xmlns:xs="http://www.w3.org/2001/XMLSchema" xmlns:p="http://schemas.microsoft.com/office/2006/metadata/properties" xmlns:ns2="b3fd0ceb-f02a-4f25-86b7-aab1317ac962" xmlns:ns3="525e23b6-0c50-47f2-9d69-251c5385d573" targetNamespace="http://schemas.microsoft.com/office/2006/metadata/properties" ma:root="true" ma:fieldsID="32150ab5a1f2575424b1d97502835e0e" ns2:_="" ns3:_="">
    <xsd:import namespace="b3fd0ceb-f02a-4f25-86b7-aab1317ac962"/>
    <xsd:import namespace="525e23b6-0c50-47f2-9d69-251c5385d5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d0ceb-f02a-4f25-86b7-aab1317ac9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4189ec-f10b-4af7-a2f4-24da7d4f8ee5}" ma:internalName="TaxCatchAll" ma:showField="CatchAllData" ma:web="b3fd0ceb-f02a-4f25-86b7-aab1317a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e23b6-0c50-47f2-9d69-251c5385d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5e23b6-0c50-47f2-9d69-251c5385d573">
      <Terms xmlns="http://schemas.microsoft.com/office/infopath/2007/PartnerControls"/>
    </lcf76f155ced4ddcb4097134ff3c332f>
    <TaxCatchAll xmlns="b3fd0ceb-f02a-4f25-86b7-aab1317ac9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0E8C60-6C69-4572-AE27-23E4E25C5614}"/>
</file>

<file path=customXml/itemProps2.xml><?xml version="1.0" encoding="utf-8"?>
<ds:datastoreItem xmlns:ds="http://schemas.openxmlformats.org/officeDocument/2006/customXml" ds:itemID="{DEB8B806-BE97-427F-A9D2-F9FDC15E5794}"/>
</file>

<file path=customXml/itemProps3.xml><?xml version="1.0" encoding="utf-8"?>
<ds:datastoreItem xmlns:ds="http://schemas.openxmlformats.org/officeDocument/2006/customXml" ds:itemID="{B310E778-A7FF-4052-AF4C-5D9C6411C0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Gabriela de Souza Konig (SEINFRA)</cp:lastModifiedBy>
  <cp:revision/>
  <dcterms:created xsi:type="dcterms:W3CDTF">2012-10-18T19:03:31Z</dcterms:created>
  <dcterms:modified xsi:type="dcterms:W3CDTF">2025-10-01T13:14:34Z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0x01010083A60635CDC1E94693D101699C80DE8A</vt:lpwstr>
  </property>
  <property fmtid="{D5CDD505-2E9C-101B-9397-08002B2CF9AE}" pid="3" name="MediaServiceImageTags">
    <vt:lpwstr/>
  </property>
</Properties>
</file>